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270" windowHeight="8190" firstSheet="4" activeTab="4"/>
  </bookViews>
  <sheets>
    <sheet name="Ave Data" sheetId="14" r:id="rId1"/>
    <sheet name="stot" sheetId="16" r:id="rId2"/>
    <sheet name="SM" sheetId="15" r:id="rId3"/>
    <sheet name="Sheet1" sheetId="1" r:id="rId4"/>
    <sheet name="Chart3" sheetId="6" r:id="rId5"/>
    <sheet name="2010 samples" sheetId="13" r:id="rId6"/>
    <sheet name="2011 samples" sheetId="12" r:id="rId7"/>
    <sheet name="All_Samples" sheetId="9" r:id="rId8"/>
    <sheet name="Sheet5" sheetId="8" r:id="rId9"/>
    <sheet name="Sheet2" sheetId="11" r:id="rId10"/>
  </sheets>
  <calcPr calcId="145621"/>
  <fileRecoveryPr repairLoad="1"/>
</workbook>
</file>

<file path=xl/calcChain.xml><?xml version="1.0" encoding="utf-8"?>
<calcChain xmlns="http://schemas.openxmlformats.org/spreadsheetml/2006/main">
  <c r="AZ23" i="1" l="1"/>
  <c r="AZ24" i="1"/>
  <c r="AZ25" i="1"/>
  <c r="AZ26" i="1"/>
  <c r="AZ27" i="1"/>
  <c r="AZ28" i="1"/>
  <c r="AZ29" i="1"/>
  <c r="AZ30" i="1"/>
  <c r="AZ31" i="1"/>
  <c r="AZ32" i="1"/>
  <c r="AZ33" i="1"/>
  <c r="AZ34" i="1"/>
  <c r="AZ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22" i="1"/>
  <c r="AZ5" i="1"/>
  <c r="AZ6" i="1"/>
  <c r="AZ7" i="1"/>
  <c r="AZ8" i="1"/>
  <c r="AZ9" i="1"/>
  <c r="AZ10" i="1"/>
  <c r="AZ11" i="1"/>
  <c r="AZ12" i="1"/>
  <c r="AZ13" i="1"/>
  <c r="AZ14" i="1"/>
  <c r="AZ15" i="1"/>
  <c r="AZ16" i="1"/>
  <c r="AZ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4" i="1"/>
  <c r="AV38" i="1" l="1"/>
  <c r="AV39" i="1"/>
  <c r="AV40" i="1"/>
  <c r="AV41" i="1"/>
  <c r="AV42" i="1"/>
  <c r="AV43" i="1"/>
  <c r="AV44" i="1"/>
  <c r="AV45" i="1"/>
  <c r="AV46" i="1"/>
  <c r="AV47" i="1"/>
  <c r="AV48" i="1"/>
  <c r="AV49" i="1"/>
  <c r="AV37" i="1"/>
  <c r="AV23" i="1"/>
  <c r="AX38" i="1" s="1"/>
  <c r="AV24" i="1"/>
  <c r="AX39" i="1" s="1"/>
  <c r="AV25" i="1"/>
  <c r="AX40" i="1" s="1"/>
  <c r="AV26" i="1"/>
  <c r="AX41" i="1" s="1"/>
  <c r="AV27" i="1"/>
  <c r="AX42" i="1" s="1"/>
  <c r="AV28" i="1"/>
  <c r="AX43" i="1" s="1"/>
  <c r="AV29" i="1"/>
  <c r="AX44" i="1" s="1"/>
  <c r="AV30" i="1"/>
  <c r="AX45" i="1" s="1"/>
  <c r="AV31" i="1"/>
  <c r="AX46" i="1" s="1"/>
  <c r="AV32" i="1"/>
  <c r="AX47" i="1" s="1"/>
  <c r="AV33" i="1"/>
  <c r="AX48" i="1" s="1"/>
  <c r="AV34" i="1"/>
  <c r="AX49" i="1" s="1"/>
  <c r="AV22" i="1"/>
  <c r="AX37" i="1" s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22" i="1"/>
  <c r="AY49" i="1" l="1"/>
  <c r="AY47" i="1"/>
  <c r="AY45" i="1"/>
  <c r="AY43" i="1"/>
  <c r="AY41" i="1"/>
  <c r="AY39" i="1"/>
  <c r="AY37" i="1"/>
  <c r="AY48" i="1"/>
  <c r="AY46" i="1"/>
  <c r="AY44" i="1"/>
  <c r="AY42" i="1"/>
  <c r="AY40" i="1"/>
  <c r="AY38" i="1"/>
  <c r="R95" i="1"/>
  <c r="S95" i="1"/>
  <c r="R96" i="1"/>
  <c r="S96" i="1"/>
  <c r="R97" i="1"/>
  <c r="S97" i="1"/>
  <c r="R98" i="1"/>
  <c r="S98" i="1"/>
  <c r="R99" i="1"/>
  <c r="S99" i="1"/>
  <c r="R100" i="1"/>
  <c r="S100" i="1"/>
  <c r="R101" i="1"/>
  <c r="S101" i="1"/>
  <c r="R102" i="1"/>
  <c r="S102" i="1"/>
  <c r="R103" i="1"/>
  <c r="S103" i="1"/>
  <c r="R104" i="1"/>
  <c r="S104" i="1"/>
  <c r="R105" i="1"/>
  <c r="S105" i="1"/>
  <c r="R106" i="1"/>
  <c r="S106" i="1"/>
  <c r="R107" i="1"/>
  <c r="S107" i="1"/>
  <c r="R109" i="1"/>
  <c r="S109" i="1"/>
  <c r="R110" i="1"/>
  <c r="S110" i="1"/>
  <c r="R111" i="1"/>
  <c r="S111" i="1"/>
  <c r="R112" i="1"/>
  <c r="S112" i="1"/>
  <c r="R113" i="1"/>
  <c r="S113" i="1"/>
  <c r="R114" i="1"/>
  <c r="S114" i="1"/>
  <c r="R115" i="1"/>
  <c r="S115" i="1"/>
  <c r="R116" i="1"/>
  <c r="S116" i="1"/>
  <c r="R117" i="1"/>
  <c r="S117" i="1"/>
  <c r="R118" i="1"/>
  <c r="S118" i="1"/>
  <c r="R119" i="1"/>
  <c r="S119" i="1"/>
  <c r="R120" i="1"/>
  <c r="S120" i="1"/>
  <c r="R121" i="1"/>
  <c r="S121" i="1"/>
  <c r="R123" i="1"/>
  <c r="S123" i="1"/>
  <c r="R124" i="1"/>
  <c r="S124" i="1"/>
  <c r="R125" i="1"/>
  <c r="S125" i="1"/>
  <c r="R126" i="1"/>
  <c r="S126" i="1"/>
  <c r="R127" i="1"/>
  <c r="S127" i="1"/>
  <c r="R128" i="1"/>
  <c r="S128" i="1"/>
  <c r="R129" i="1"/>
  <c r="S129" i="1"/>
  <c r="R130" i="1"/>
  <c r="S130" i="1"/>
  <c r="R131" i="1"/>
  <c r="S131" i="1"/>
  <c r="R132" i="1"/>
  <c r="S132" i="1"/>
  <c r="R133" i="1"/>
  <c r="S133" i="1"/>
  <c r="R134" i="1"/>
  <c r="S134" i="1"/>
  <c r="R135" i="1"/>
  <c r="S135" i="1"/>
  <c r="O135" i="1"/>
  <c r="N135" i="1"/>
  <c r="O134" i="1"/>
  <c r="N134" i="1"/>
  <c r="O133" i="1"/>
  <c r="N133" i="1"/>
  <c r="O132" i="1"/>
  <c r="N132" i="1"/>
  <c r="O131" i="1"/>
  <c r="N131" i="1"/>
  <c r="O130" i="1"/>
  <c r="N130" i="1"/>
  <c r="O129" i="1"/>
  <c r="N129" i="1"/>
  <c r="O128" i="1"/>
  <c r="N128" i="1"/>
  <c r="O127" i="1"/>
  <c r="N127" i="1"/>
  <c r="O126" i="1"/>
  <c r="N126" i="1"/>
  <c r="O125" i="1"/>
  <c r="N125" i="1"/>
  <c r="O124" i="1"/>
  <c r="N124" i="1"/>
  <c r="O123" i="1"/>
  <c r="N123" i="1"/>
  <c r="O121" i="1"/>
  <c r="N121" i="1"/>
  <c r="O120" i="1"/>
  <c r="N120" i="1"/>
  <c r="O119" i="1"/>
  <c r="N119" i="1"/>
  <c r="O118" i="1"/>
  <c r="N118" i="1"/>
  <c r="O117" i="1"/>
  <c r="N117" i="1"/>
  <c r="O116" i="1"/>
  <c r="N116" i="1"/>
  <c r="O115" i="1"/>
  <c r="N115" i="1"/>
  <c r="O114" i="1"/>
  <c r="N114" i="1"/>
  <c r="O113" i="1"/>
  <c r="N113" i="1"/>
  <c r="O112" i="1"/>
  <c r="N112" i="1"/>
  <c r="Y112" i="1" s="1"/>
  <c r="O111" i="1"/>
  <c r="N111" i="1"/>
  <c r="Y111" i="1" s="1"/>
  <c r="O110" i="1"/>
  <c r="N110" i="1"/>
  <c r="Y110" i="1" s="1"/>
  <c r="AB110" i="1" s="1"/>
  <c r="O109" i="1"/>
  <c r="N109" i="1"/>
  <c r="Y109" i="1" s="1"/>
  <c r="AB109" i="1" s="1"/>
  <c r="O107" i="1"/>
  <c r="N107" i="1"/>
  <c r="Y107" i="1" s="1"/>
  <c r="AB107" i="1" s="1"/>
  <c r="O106" i="1"/>
  <c r="N106" i="1"/>
  <c r="Y106" i="1" s="1"/>
  <c r="AB106" i="1" s="1"/>
  <c r="O105" i="1"/>
  <c r="N105" i="1"/>
  <c r="Y105" i="1" s="1"/>
  <c r="AB105" i="1" s="1"/>
  <c r="O104" i="1"/>
  <c r="N104" i="1"/>
  <c r="Y104" i="1" s="1"/>
  <c r="AB104" i="1" s="1"/>
  <c r="O103" i="1"/>
  <c r="N103" i="1"/>
  <c r="Y103" i="1" s="1"/>
  <c r="AB103" i="1" s="1"/>
  <c r="O102" i="1"/>
  <c r="N102" i="1"/>
  <c r="Y102" i="1" s="1"/>
  <c r="AB102" i="1" s="1"/>
  <c r="O101" i="1"/>
  <c r="N101" i="1"/>
  <c r="Y101" i="1" s="1"/>
  <c r="AB101" i="1" s="1"/>
  <c r="O100" i="1"/>
  <c r="N100" i="1"/>
  <c r="Y100" i="1" s="1"/>
  <c r="AB100" i="1" s="1"/>
  <c r="O99" i="1"/>
  <c r="N99" i="1"/>
  <c r="Y99" i="1" s="1"/>
  <c r="AB99" i="1" s="1"/>
  <c r="O98" i="1"/>
  <c r="N98" i="1"/>
  <c r="Y98" i="1" s="1"/>
  <c r="AB98" i="1" s="1"/>
  <c r="O97" i="1"/>
  <c r="N97" i="1"/>
  <c r="Y97" i="1" s="1"/>
  <c r="AB97" i="1" s="1"/>
  <c r="O96" i="1"/>
  <c r="N96" i="1"/>
  <c r="Y96" i="1" s="1"/>
  <c r="AB96" i="1" s="1"/>
  <c r="O95" i="1"/>
  <c r="N95" i="1"/>
  <c r="Y95" i="1" s="1"/>
  <c r="AB95" i="1" s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K135" i="1" l="1"/>
  <c r="Z135" i="1"/>
  <c r="K134" i="1"/>
  <c r="Z134" i="1"/>
  <c r="K133" i="1"/>
  <c r="Z133" i="1"/>
  <c r="K132" i="1"/>
  <c r="Z132" i="1"/>
  <c r="K131" i="1"/>
  <c r="Z131" i="1"/>
  <c r="K130" i="1"/>
  <c r="Z130" i="1"/>
  <c r="K129" i="1"/>
  <c r="Z129" i="1"/>
  <c r="K128" i="1"/>
  <c r="Z128" i="1"/>
  <c r="K127" i="1"/>
  <c r="Z127" i="1"/>
  <c r="K126" i="1"/>
  <c r="Z126" i="1"/>
  <c r="K125" i="1"/>
  <c r="Z125" i="1"/>
  <c r="K124" i="1"/>
  <c r="Z124" i="1"/>
  <c r="K123" i="1"/>
  <c r="Z123" i="1"/>
  <c r="K121" i="1"/>
  <c r="Z121" i="1"/>
  <c r="K120" i="1"/>
  <c r="Z120" i="1"/>
  <c r="K119" i="1"/>
  <c r="Z119" i="1"/>
  <c r="K118" i="1"/>
  <c r="Z118" i="1"/>
  <c r="K117" i="1"/>
  <c r="Z117" i="1"/>
  <c r="K116" i="1"/>
  <c r="Z116" i="1"/>
  <c r="K115" i="1"/>
  <c r="Z115" i="1"/>
  <c r="K114" i="1"/>
  <c r="Z114" i="1"/>
  <c r="K113" i="1"/>
  <c r="Z113" i="1"/>
  <c r="K112" i="1"/>
  <c r="Z112" i="1"/>
  <c r="K111" i="1"/>
  <c r="Z111" i="1"/>
  <c r="K110" i="1"/>
  <c r="Z110" i="1"/>
  <c r="AC110" i="1" s="1"/>
  <c r="K109" i="1"/>
  <c r="Z109" i="1"/>
  <c r="AC109" i="1" s="1"/>
  <c r="K107" i="1"/>
  <c r="Z107" i="1"/>
  <c r="AC107" i="1" s="1"/>
  <c r="K106" i="1"/>
  <c r="Z106" i="1"/>
  <c r="AC106" i="1" s="1"/>
  <c r="K105" i="1"/>
  <c r="Z105" i="1"/>
  <c r="AC105" i="1" s="1"/>
  <c r="K104" i="1"/>
  <c r="Z104" i="1"/>
  <c r="AC104" i="1" s="1"/>
  <c r="K103" i="1"/>
  <c r="Z103" i="1"/>
  <c r="AC103" i="1" s="1"/>
  <c r="AD103" i="1" s="1"/>
  <c r="AE103" i="1" s="1"/>
  <c r="K102" i="1"/>
  <c r="Z102" i="1"/>
  <c r="AC102" i="1" s="1"/>
  <c r="K101" i="1"/>
  <c r="Z101" i="1"/>
  <c r="AC101" i="1" s="1"/>
  <c r="AD101" i="1" s="1"/>
  <c r="AE101" i="1" s="1"/>
  <c r="K100" i="1"/>
  <c r="Z100" i="1"/>
  <c r="AC100" i="1" s="1"/>
  <c r="AD100" i="1" s="1"/>
  <c r="AE100" i="1" s="1"/>
  <c r="K99" i="1"/>
  <c r="Z99" i="1"/>
  <c r="AC99" i="1" s="1"/>
  <c r="AD99" i="1" s="1"/>
  <c r="AE99" i="1" s="1"/>
  <c r="K98" i="1"/>
  <c r="Z98" i="1"/>
  <c r="AC98" i="1" s="1"/>
  <c r="K97" i="1"/>
  <c r="Z97" i="1"/>
  <c r="AC97" i="1" s="1"/>
  <c r="AD97" i="1" s="1"/>
  <c r="AE97" i="1" s="1"/>
  <c r="K96" i="1"/>
  <c r="Z96" i="1"/>
  <c r="AC96" i="1" s="1"/>
  <c r="AD96" i="1" s="1"/>
  <c r="AE96" i="1" s="1"/>
  <c r="K95" i="1"/>
  <c r="Z95" i="1"/>
  <c r="AC95" i="1" s="1"/>
  <c r="AD95" i="1" s="1"/>
  <c r="AE95" i="1" s="1"/>
  <c r="AD98" i="1"/>
  <c r="AE98" i="1" s="1"/>
  <c r="AD102" i="1"/>
  <c r="AE102" i="1" s="1"/>
  <c r="AD104" i="1"/>
  <c r="AE104" i="1" s="1"/>
  <c r="AD105" i="1"/>
  <c r="AE105" i="1" s="1"/>
  <c r="AD106" i="1"/>
  <c r="AE106" i="1" s="1"/>
  <c r="AD107" i="1"/>
  <c r="AE107" i="1" s="1"/>
  <c r="AD109" i="1"/>
  <c r="AE109" i="1" s="1"/>
  <c r="AD110" i="1"/>
  <c r="AE110" i="1" s="1"/>
  <c r="AC111" i="1"/>
  <c r="AB111" i="1"/>
  <c r="AD111" i="1" s="1"/>
  <c r="AE111" i="1" s="1"/>
  <c r="AC112" i="1"/>
  <c r="AB112" i="1"/>
  <c r="AD112" i="1" s="1"/>
  <c r="AE112" i="1" s="1"/>
  <c r="Y113" i="1"/>
  <c r="Y114" i="1"/>
  <c r="Y115" i="1"/>
  <c r="Y116" i="1"/>
  <c r="Y117" i="1"/>
  <c r="Y118" i="1"/>
  <c r="Y119" i="1"/>
  <c r="Y120" i="1"/>
  <c r="Y121" i="1"/>
  <c r="Y123" i="1"/>
  <c r="AB123" i="1" s="1"/>
  <c r="Y124" i="1"/>
  <c r="AB124" i="1" s="1"/>
  <c r="Y125" i="1"/>
  <c r="AB125" i="1" s="1"/>
  <c r="Y126" i="1"/>
  <c r="Y127" i="1"/>
  <c r="Y128" i="1"/>
  <c r="Y129" i="1"/>
  <c r="Y130" i="1"/>
  <c r="Y131" i="1"/>
  <c r="Y132" i="1"/>
  <c r="Y133" i="1"/>
  <c r="Y134" i="1"/>
  <c r="Y135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V135" i="1"/>
  <c r="W135" i="1" s="1"/>
  <c r="V134" i="1"/>
  <c r="V133" i="1"/>
  <c r="W133" i="1" s="1"/>
  <c r="V132" i="1"/>
  <c r="V131" i="1"/>
  <c r="W131" i="1" s="1"/>
  <c r="V130" i="1"/>
  <c r="V129" i="1"/>
  <c r="V128" i="1"/>
  <c r="V127" i="1"/>
  <c r="W127" i="1" s="1"/>
  <c r="V126" i="1"/>
  <c r="V125" i="1"/>
  <c r="W125" i="1" s="1"/>
  <c r="V124" i="1"/>
  <c r="V123" i="1"/>
  <c r="W123" i="1" s="1"/>
  <c r="V121" i="1"/>
  <c r="V120" i="1"/>
  <c r="V119" i="1"/>
  <c r="V118" i="1"/>
  <c r="W118" i="1" s="1"/>
  <c r="V117" i="1"/>
  <c r="V116" i="1"/>
  <c r="W116" i="1" s="1"/>
  <c r="V115" i="1"/>
  <c r="V114" i="1"/>
  <c r="W114" i="1" s="1"/>
  <c r="V113" i="1"/>
  <c r="V112" i="1"/>
  <c r="V111" i="1"/>
  <c r="V110" i="1"/>
  <c r="W110" i="1" s="1"/>
  <c r="V109" i="1"/>
  <c r="V107" i="1"/>
  <c r="W107" i="1" s="1"/>
  <c r="V106" i="1"/>
  <c r="V105" i="1"/>
  <c r="W105" i="1" s="1"/>
  <c r="V104" i="1"/>
  <c r="V103" i="1"/>
  <c r="V102" i="1"/>
  <c r="V101" i="1"/>
  <c r="W101" i="1" s="1"/>
  <c r="V100" i="1"/>
  <c r="V99" i="1"/>
  <c r="W99" i="1" s="1"/>
  <c r="V98" i="1"/>
  <c r="V97" i="1"/>
  <c r="W97" i="1" s="1"/>
  <c r="V96" i="1"/>
  <c r="V95" i="1"/>
  <c r="W95" i="1" s="1"/>
  <c r="W129" i="1"/>
  <c r="W120" i="1"/>
  <c r="W112" i="1"/>
  <c r="W103" i="1"/>
  <c r="N49" i="1"/>
  <c r="O49" i="1"/>
  <c r="R49" i="1"/>
  <c r="S49" i="1"/>
  <c r="R83" i="1"/>
  <c r="S83" i="1"/>
  <c r="R84" i="1"/>
  <c r="S84" i="1"/>
  <c r="R85" i="1"/>
  <c r="S85" i="1"/>
  <c r="R86" i="1"/>
  <c r="S86" i="1"/>
  <c r="R87" i="1"/>
  <c r="S87" i="1"/>
  <c r="R88" i="1"/>
  <c r="S88" i="1"/>
  <c r="R89" i="1"/>
  <c r="S89" i="1"/>
  <c r="R90" i="1"/>
  <c r="S90" i="1"/>
  <c r="R91" i="1"/>
  <c r="S91" i="1"/>
  <c r="R92" i="1"/>
  <c r="S92" i="1"/>
  <c r="R93" i="1"/>
  <c r="S93" i="1"/>
  <c r="N83" i="1"/>
  <c r="O83" i="1"/>
  <c r="N84" i="1"/>
  <c r="O84" i="1"/>
  <c r="N85" i="1"/>
  <c r="O85" i="1"/>
  <c r="N86" i="1"/>
  <c r="O86" i="1"/>
  <c r="N87" i="1"/>
  <c r="O87" i="1"/>
  <c r="N88" i="1"/>
  <c r="O88" i="1"/>
  <c r="N89" i="1"/>
  <c r="O89" i="1"/>
  <c r="N90" i="1"/>
  <c r="O90" i="1"/>
  <c r="N91" i="1"/>
  <c r="O91" i="1"/>
  <c r="N92" i="1"/>
  <c r="O92" i="1"/>
  <c r="N93" i="1"/>
  <c r="O93" i="1"/>
  <c r="H4" i="1"/>
  <c r="I4" i="1"/>
  <c r="N4" i="1"/>
  <c r="H5" i="1"/>
  <c r="I5" i="1"/>
  <c r="N5" i="1"/>
  <c r="H6" i="1"/>
  <c r="I6" i="1"/>
  <c r="N6" i="1"/>
  <c r="H7" i="1"/>
  <c r="I7" i="1"/>
  <c r="N7" i="1"/>
  <c r="H8" i="1"/>
  <c r="I8" i="1"/>
  <c r="N8" i="1"/>
  <c r="H9" i="1"/>
  <c r="I9" i="1"/>
  <c r="N9" i="1"/>
  <c r="H10" i="1"/>
  <c r="I10" i="1"/>
  <c r="N10" i="1"/>
  <c r="H11" i="1"/>
  <c r="I11" i="1"/>
  <c r="N11" i="1"/>
  <c r="H12" i="1"/>
  <c r="I12" i="1"/>
  <c r="N12" i="1"/>
  <c r="H13" i="1"/>
  <c r="I13" i="1"/>
  <c r="N13" i="1"/>
  <c r="H14" i="1"/>
  <c r="I14" i="1"/>
  <c r="N14" i="1"/>
  <c r="H15" i="1"/>
  <c r="I15" i="1"/>
  <c r="N15" i="1"/>
  <c r="H16" i="1"/>
  <c r="I16" i="1"/>
  <c r="N16" i="1"/>
  <c r="H17" i="1"/>
  <c r="I17" i="1"/>
  <c r="N17" i="1"/>
  <c r="H20" i="1"/>
  <c r="I20" i="1"/>
  <c r="N20" i="1"/>
  <c r="H21" i="1"/>
  <c r="I21" i="1"/>
  <c r="N21" i="1"/>
  <c r="H22" i="1"/>
  <c r="I22" i="1"/>
  <c r="N22" i="1"/>
  <c r="H23" i="1"/>
  <c r="I23" i="1"/>
  <c r="N23" i="1"/>
  <c r="H24" i="1"/>
  <c r="I24" i="1"/>
  <c r="N24" i="1"/>
  <c r="H25" i="1"/>
  <c r="I25" i="1"/>
  <c r="N25" i="1"/>
  <c r="H26" i="1"/>
  <c r="I26" i="1"/>
  <c r="N26" i="1"/>
  <c r="H27" i="1"/>
  <c r="I27" i="1"/>
  <c r="N27" i="1"/>
  <c r="H28" i="1"/>
  <c r="I28" i="1"/>
  <c r="N28" i="1"/>
  <c r="Y28" i="1" s="1"/>
  <c r="H29" i="1"/>
  <c r="I29" i="1"/>
  <c r="N29" i="1"/>
  <c r="H30" i="1"/>
  <c r="I30" i="1"/>
  <c r="N30" i="1"/>
  <c r="H31" i="1"/>
  <c r="I31" i="1"/>
  <c r="N31" i="1"/>
  <c r="H32" i="1"/>
  <c r="I32" i="1"/>
  <c r="N32" i="1"/>
  <c r="Y32" i="1" s="1"/>
  <c r="H34" i="1"/>
  <c r="I34" i="1"/>
  <c r="N34" i="1"/>
  <c r="H35" i="1"/>
  <c r="I35" i="1"/>
  <c r="N35" i="1"/>
  <c r="Y35" i="1" s="1"/>
  <c r="AB35" i="1" s="1"/>
  <c r="H36" i="1"/>
  <c r="I36" i="1"/>
  <c r="N36" i="1"/>
  <c r="H37" i="1"/>
  <c r="I37" i="1"/>
  <c r="N37" i="1"/>
  <c r="H38" i="1"/>
  <c r="I38" i="1"/>
  <c r="N38" i="1"/>
  <c r="H39" i="1"/>
  <c r="I39" i="1"/>
  <c r="N39" i="1"/>
  <c r="Y39" i="1" s="1"/>
  <c r="H40" i="1"/>
  <c r="I40" i="1"/>
  <c r="N40" i="1"/>
  <c r="H41" i="1"/>
  <c r="I41" i="1"/>
  <c r="N41" i="1"/>
  <c r="Y41" i="1" s="1"/>
  <c r="H42" i="1"/>
  <c r="I42" i="1"/>
  <c r="N42" i="1"/>
  <c r="H43" i="1"/>
  <c r="I43" i="1"/>
  <c r="N43" i="1"/>
  <c r="Y43" i="1" s="1"/>
  <c r="H44" i="1"/>
  <c r="I44" i="1"/>
  <c r="N44" i="1"/>
  <c r="H45" i="1"/>
  <c r="I45" i="1"/>
  <c r="N45" i="1"/>
  <c r="H46" i="1"/>
  <c r="I46" i="1"/>
  <c r="N46" i="1"/>
  <c r="H47" i="1"/>
  <c r="K47" i="1" s="1"/>
  <c r="I47" i="1"/>
  <c r="N47" i="1"/>
  <c r="H49" i="1"/>
  <c r="I49" i="1"/>
  <c r="H50" i="1"/>
  <c r="I50" i="1"/>
  <c r="N50" i="1"/>
  <c r="H51" i="1"/>
  <c r="I51" i="1"/>
  <c r="N51" i="1"/>
  <c r="Y51" i="1" s="1"/>
  <c r="H52" i="1"/>
  <c r="I52" i="1"/>
  <c r="N52" i="1"/>
  <c r="H53" i="1"/>
  <c r="I53" i="1"/>
  <c r="N53" i="1"/>
  <c r="H54" i="1"/>
  <c r="I54" i="1"/>
  <c r="N54" i="1"/>
  <c r="H55" i="1"/>
  <c r="I55" i="1"/>
  <c r="N55" i="1"/>
  <c r="Y55" i="1" s="1"/>
  <c r="H56" i="1"/>
  <c r="I56" i="1"/>
  <c r="N56" i="1"/>
  <c r="H57" i="1"/>
  <c r="I57" i="1"/>
  <c r="N57" i="1"/>
  <c r="H58" i="1"/>
  <c r="I58" i="1"/>
  <c r="N58" i="1"/>
  <c r="H59" i="1"/>
  <c r="I59" i="1"/>
  <c r="N59" i="1"/>
  <c r="H60" i="1"/>
  <c r="I60" i="1"/>
  <c r="N60" i="1"/>
  <c r="H61" i="1"/>
  <c r="I61" i="1"/>
  <c r="N61" i="1"/>
  <c r="H62" i="1"/>
  <c r="I62" i="1"/>
  <c r="N62" i="1"/>
  <c r="H63" i="1"/>
  <c r="I63" i="1"/>
  <c r="N63" i="1"/>
  <c r="H64" i="1"/>
  <c r="I64" i="1"/>
  <c r="N64" i="1"/>
  <c r="H66" i="1"/>
  <c r="I66" i="1"/>
  <c r="N66" i="1"/>
  <c r="H67" i="1"/>
  <c r="I67" i="1"/>
  <c r="N67" i="1"/>
  <c r="H68" i="1"/>
  <c r="I68" i="1"/>
  <c r="N68" i="1"/>
  <c r="Y68" i="1" s="1"/>
  <c r="AB68" i="1" s="1"/>
  <c r="H69" i="1"/>
  <c r="I69" i="1"/>
  <c r="N69" i="1"/>
  <c r="H70" i="1"/>
  <c r="I70" i="1"/>
  <c r="N70" i="1"/>
  <c r="Y70" i="1" s="1"/>
  <c r="AB70" i="1" s="1"/>
  <c r="H71" i="1"/>
  <c r="I71" i="1"/>
  <c r="N71" i="1"/>
  <c r="H72" i="1"/>
  <c r="I72" i="1"/>
  <c r="N72" i="1"/>
  <c r="H73" i="1"/>
  <c r="I73" i="1"/>
  <c r="N73" i="1"/>
  <c r="H74" i="1"/>
  <c r="I74" i="1"/>
  <c r="N74" i="1"/>
  <c r="Y74" i="1" s="1"/>
  <c r="AB74" i="1" s="1"/>
  <c r="H75" i="1"/>
  <c r="I75" i="1"/>
  <c r="N75" i="1"/>
  <c r="H76" i="1"/>
  <c r="I76" i="1"/>
  <c r="N76" i="1"/>
  <c r="H77" i="1"/>
  <c r="I77" i="1"/>
  <c r="N77" i="1"/>
  <c r="H78" i="1"/>
  <c r="I78" i="1"/>
  <c r="N78" i="1"/>
  <c r="Y78" i="1" s="1"/>
  <c r="AB78" i="1" s="1"/>
  <c r="H79" i="1"/>
  <c r="I79" i="1"/>
  <c r="N79" i="1"/>
  <c r="H80" i="1"/>
  <c r="K80" i="1" s="1"/>
  <c r="I80" i="1"/>
  <c r="H81" i="1"/>
  <c r="K81" i="1" s="1"/>
  <c r="I81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E7" i="11"/>
  <c r="E6" i="11"/>
  <c r="E5" i="11"/>
  <c r="E4" i="11"/>
  <c r="E3" i="11"/>
  <c r="B7" i="11"/>
  <c r="B6" i="11"/>
  <c r="B5" i="11"/>
  <c r="B4" i="11"/>
  <c r="B3" i="11"/>
  <c r="E3" i="8"/>
  <c r="F3" i="8"/>
  <c r="E4" i="8"/>
  <c r="F4" i="8"/>
  <c r="E5" i="8"/>
  <c r="F5" i="8"/>
  <c r="E6" i="8"/>
  <c r="F6" i="8"/>
  <c r="E7" i="8"/>
  <c r="F7" i="8"/>
  <c r="E8" i="8"/>
  <c r="F8" i="8"/>
  <c r="E9" i="8"/>
  <c r="F9" i="8"/>
  <c r="E10" i="8"/>
  <c r="F10" i="8"/>
  <c r="E11" i="8"/>
  <c r="F11" i="8"/>
  <c r="E12" i="8"/>
  <c r="F12" i="8"/>
  <c r="E13" i="8"/>
  <c r="F13" i="8"/>
  <c r="E14" i="8"/>
  <c r="F14" i="8"/>
  <c r="E15" i="8"/>
  <c r="F15" i="8"/>
  <c r="E16" i="8"/>
  <c r="F16" i="8"/>
  <c r="E17" i="8"/>
  <c r="F17" i="8"/>
  <c r="E18" i="8"/>
  <c r="F18" i="8"/>
  <c r="E19" i="8"/>
  <c r="F19" i="8"/>
  <c r="E20" i="8"/>
  <c r="F20" i="8"/>
  <c r="E21" i="8"/>
  <c r="F21" i="8"/>
  <c r="E22" i="8"/>
  <c r="F22" i="8"/>
  <c r="E23" i="8"/>
  <c r="F23" i="8"/>
  <c r="E24" i="8"/>
  <c r="F24" i="8"/>
  <c r="E25" i="8"/>
  <c r="F25" i="8"/>
  <c r="E26" i="8"/>
  <c r="F26" i="8"/>
  <c r="E27" i="8"/>
  <c r="F27" i="8"/>
  <c r="E28" i="8"/>
  <c r="F28" i="8"/>
  <c r="E29" i="8"/>
  <c r="F29" i="8"/>
  <c r="E30" i="8"/>
  <c r="F30" i="8"/>
  <c r="E31" i="8"/>
  <c r="F31" i="8"/>
  <c r="E32" i="8"/>
  <c r="F32" i="8"/>
  <c r="E33" i="8"/>
  <c r="F33" i="8"/>
  <c r="E34" i="8"/>
  <c r="F34" i="8"/>
  <c r="E35" i="8"/>
  <c r="F35" i="8"/>
  <c r="E36" i="8"/>
  <c r="F36" i="8"/>
  <c r="E37" i="8"/>
  <c r="F37" i="8"/>
  <c r="E38" i="8"/>
  <c r="F38" i="8"/>
  <c r="E39" i="8"/>
  <c r="F39" i="8"/>
  <c r="E40" i="8"/>
  <c r="F40" i="8"/>
  <c r="E41" i="8"/>
  <c r="F41" i="8"/>
  <c r="E42" i="8"/>
  <c r="F42" i="8"/>
  <c r="E43" i="8"/>
  <c r="F43" i="8"/>
  <c r="E44" i="8"/>
  <c r="F44" i="8"/>
  <c r="E45" i="8"/>
  <c r="F45" i="8"/>
  <c r="E46" i="8"/>
  <c r="F46" i="8"/>
  <c r="E47" i="8"/>
  <c r="F47" i="8"/>
  <c r="E48" i="8"/>
  <c r="F48" i="8"/>
  <c r="E49" i="8"/>
  <c r="F49" i="8"/>
  <c r="E50" i="8"/>
  <c r="F50" i="8"/>
  <c r="E51" i="8"/>
  <c r="F51" i="8"/>
  <c r="E52" i="8"/>
  <c r="F52" i="8"/>
  <c r="E53" i="8"/>
  <c r="F53" i="8"/>
  <c r="E54" i="8"/>
  <c r="F54" i="8"/>
  <c r="E55" i="8"/>
  <c r="F55" i="8"/>
  <c r="E56" i="8"/>
  <c r="F56" i="8"/>
  <c r="E57" i="8"/>
  <c r="F57" i="8"/>
  <c r="E58" i="8"/>
  <c r="F58" i="8"/>
  <c r="E59" i="8"/>
  <c r="F59" i="8"/>
  <c r="E60" i="8"/>
  <c r="F60" i="8"/>
  <c r="E61" i="8"/>
  <c r="F61" i="8"/>
  <c r="E62" i="8"/>
  <c r="F62" i="8"/>
  <c r="E63" i="8"/>
  <c r="F63" i="8"/>
  <c r="E64" i="8"/>
  <c r="F64" i="8"/>
  <c r="E65" i="8"/>
  <c r="F65" i="8"/>
  <c r="E66" i="8"/>
  <c r="F66" i="8"/>
  <c r="E67" i="8"/>
  <c r="F67" i="8"/>
  <c r="E68" i="8"/>
  <c r="F68" i="8"/>
  <c r="E69" i="8"/>
  <c r="F69" i="8"/>
  <c r="E70" i="8"/>
  <c r="F70" i="8"/>
  <c r="E71" i="8"/>
  <c r="F71" i="8"/>
  <c r="F2" i="8"/>
  <c r="E2" i="8"/>
  <c r="K93" i="1" l="1"/>
  <c r="T93" i="1" s="1"/>
  <c r="Z93" i="1"/>
  <c r="K92" i="1"/>
  <c r="T92" i="1" s="1"/>
  <c r="Z92" i="1"/>
  <c r="K91" i="1"/>
  <c r="T91" i="1" s="1"/>
  <c r="Z91" i="1"/>
  <c r="K90" i="1"/>
  <c r="T90" i="1" s="1"/>
  <c r="Z90" i="1"/>
  <c r="K89" i="1"/>
  <c r="T89" i="1" s="1"/>
  <c r="Z89" i="1"/>
  <c r="K88" i="1"/>
  <c r="T88" i="1" s="1"/>
  <c r="Z88" i="1"/>
  <c r="K87" i="1"/>
  <c r="T87" i="1" s="1"/>
  <c r="Z87" i="1"/>
  <c r="K86" i="1"/>
  <c r="T86" i="1" s="1"/>
  <c r="Z86" i="1"/>
  <c r="K85" i="1"/>
  <c r="T85" i="1" s="1"/>
  <c r="Z85" i="1"/>
  <c r="K84" i="1"/>
  <c r="T84" i="1" s="1"/>
  <c r="Z84" i="1"/>
  <c r="K83" i="1"/>
  <c r="T83" i="1" s="1"/>
  <c r="Z83" i="1"/>
  <c r="K78" i="1"/>
  <c r="Z78" i="1"/>
  <c r="AC78" i="1" s="1"/>
  <c r="AD78" i="1" s="1"/>
  <c r="AE78" i="1" s="1"/>
  <c r="Y76" i="1"/>
  <c r="AB76" i="1" s="1"/>
  <c r="K76" i="1"/>
  <c r="T76" i="1" s="1"/>
  <c r="Z76" i="1"/>
  <c r="AC76" i="1" s="1"/>
  <c r="K74" i="1"/>
  <c r="Z74" i="1"/>
  <c r="AC74" i="1" s="1"/>
  <c r="AD74" i="1" s="1"/>
  <c r="AE74" i="1" s="1"/>
  <c r="Y72" i="1"/>
  <c r="AB72" i="1" s="1"/>
  <c r="K72" i="1"/>
  <c r="T72" i="1" s="1"/>
  <c r="Z72" i="1"/>
  <c r="AC72" i="1" s="1"/>
  <c r="K70" i="1"/>
  <c r="Z70" i="1"/>
  <c r="AC70" i="1" s="1"/>
  <c r="AD70" i="1" s="1"/>
  <c r="AE70" i="1" s="1"/>
  <c r="K68" i="1"/>
  <c r="Z68" i="1"/>
  <c r="AC68" i="1" s="1"/>
  <c r="AD68" i="1" s="1"/>
  <c r="AE68" i="1" s="1"/>
  <c r="Y66" i="1"/>
  <c r="AB66" i="1" s="1"/>
  <c r="K66" i="1"/>
  <c r="T66" i="1" s="1"/>
  <c r="Z66" i="1"/>
  <c r="AC66" i="1" s="1"/>
  <c r="Y63" i="1"/>
  <c r="K63" i="1"/>
  <c r="T63" i="1" s="1"/>
  <c r="Z63" i="1"/>
  <c r="Y61" i="1"/>
  <c r="K61" i="1"/>
  <c r="T61" i="1" s="1"/>
  <c r="Z61" i="1"/>
  <c r="Y59" i="1"/>
  <c r="K59" i="1"/>
  <c r="T59" i="1" s="1"/>
  <c r="Z59" i="1"/>
  <c r="Y57" i="1"/>
  <c r="K57" i="1"/>
  <c r="T57" i="1" s="1"/>
  <c r="Z57" i="1"/>
  <c r="AC55" i="1"/>
  <c r="AB55" i="1"/>
  <c r="K55" i="1"/>
  <c r="Z55" i="1"/>
  <c r="Y53" i="1"/>
  <c r="K53" i="1"/>
  <c r="T53" i="1" s="1"/>
  <c r="Z53" i="1"/>
  <c r="AC51" i="1"/>
  <c r="AB51" i="1"/>
  <c r="K51" i="1"/>
  <c r="Z51" i="1"/>
  <c r="Y45" i="1"/>
  <c r="K45" i="1"/>
  <c r="T45" i="1" s="1"/>
  <c r="Z45" i="1"/>
  <c r="AC43" i="1"/>
  <c r="AB43" i="1"/>
  <c r="K43" i="1"/>
  <c r="Z43" i="1"/>
  <c r="AB41" i="1"/>
  <c r="K41" i="1"/>
  <c r="Z41" i="1"/>
  <c r="AC41" i="1" s="1"/>
  <c r="AB39" i="1"/>
  <c r="K39" i="1"/>
  <c r="Z39" i="1"/>
  <c r="AC39" i="1" s="1"/>
  <c r="Y37" i="1"/>
  <c r="K37" i="1"/>
  <c r="T37" i="1" s="1"/>
  <c r="Z37" i="1"/>
  <c r="K35" i="1"/>
  <c r="Z35" i="1"/>
  <c r="AC35" i="1" s="1"/>
  <c r="AD35" i="1" s="1"/>
  <c r="AE35" i="1" s="1"/>
  <c r="AB32" i="1"/>
  <c r="K32" i="1"/>
  <c r="Z32" i="1"/>
  <c r="AC32" i="1" s="1"/>
  <c r="Y30" i="1"/>
  <c r="K30" i="1"/>
  <c r="T30" i="1" s="1"/>
  <c r="Z30" i="1"/>
  <c r="AB28" i="1"/>
  <c r="K28" i="1"/>
  <c r="Z28" i="1"/>
  <c r="AC28" i="1" s="1"/>
  <c r="Y26" i="1"/>
  <c r="K26" i="1"/>
  <c r="T26" i="1" s="1"/>
  <c r="Z26" i="1"/>
  <c r="Y24" i="1"/>
  <c r="K24" i="1"/>
  <c r="T24" i="1" s="1"/>
  <c r="Z24" i="1"/>
  <c r="Y22" i="1"/>
  <c r="K22" i="1"/>
  <c r="T22" i="1" s="1"/>
  <c r="Z22" i="1"/>
  <c r="Y20" i="1"/>
  <c r="AB20" i="1" s="1"/>
  <c r="K20" i="1"/>
  <c r="T20" i="1" s="1"/>
  <c r="Z20" i="1"/>
  <c r="AC20" i="1" s="1"/>
  <c r="Y16" i="1"/>
  <c r="AB16" i="1" s="1"/>
  <c r="K16" i="1"/>
  <c r="T16" i="1" s="1"/>
  <c r="Z16" i="1"/>
  <c r="AC16" i="1" s="1"/>
  <c r="Y14" i="1"/>
  <c r="AB14" i="1" s="1"/>
  <c r="K14" i="1"/>
  <c r="T14" i="1" s="1"/>
  <c r="Z14" i="1"/>
  <c r="AC14" i="1" s="1"/>
  <c r="Y12" i="1"/>
  <c r="AB12" i="1" s="1"/>
  <c r="K12" i="1"/>
  <c r="T12" i="1" s="1"/>
  <c r="Z12" i="1"/>
  <c r="AC12" i="1" s="1"/>
  <c r="Y10" i="1"/>
  <c r="AB10" i="1" s="1"/>
  <c r="K10" i="1"/>
  <c r="T10" i="1" s="1"/>
  <c r="Z10" i="1"/>
  <c r="AC10" i="1" s="1"/>
  <c r="Y8" i="1"/>
  <c r="AB8" i="1" s="1"/>
  <c r="K8" i="1"/>
  <c r="T8" i="1" s="1"/>
  <c r="Z8" i="1"/>
  <c r="AC8" i="1" s="1"/>
  <c r="Y6" i="1"/>
  <c r="AB6" i="1" s="1"/>
  <c r="K6" i="1"/>
  <c r="T6" i="1" s="1"/>
  <c r="Z6" i="1"/>
  <c r="AC6" i="1" s="1"/>
  <c r="Y93" i="1"/>
  <c r="Y92" i="1"/>
  <c r="Y91" i="1"/>
  <c r="Y90" i="1"/>
  <c r="Y89" i="1"/>
  <c r="Y88" i="1"/>
  <c r="Y87" i="1"/>
  <c r="Y86" i="1"/>
  <c r="AB86" i="1" s="1"/>
  <c r="Y85" i="1"/>
  <c r="AB85" i="1" s="1"/>
  <c r="Y84" i="1"/>
  <c r="AB84" i="1" s="1"/>
  <c r="Y83" i="1"/>
  <c r="AB83" i="1" s="1"/>
  <c r="Y49" i="1"/>
  <c r="AB49" i="1" s="1"/>
  <c r="AC134" i="1"/>
  <c r="AB134" i="1"/>
  <c r="AD134" i="1" s="1"/>
  <c r="AE134" i="1" s="1"/>
  <c r="AC132" i="1"/>
  <c r="AB132" i="1"/>
  <c r="AD132" i="1" s="1"/>
  <c r="AE132" i="1" s="1"/>
  <c r="AC130" i="1"/>
  <c r="AB130" i="1"/>
  <c r="AD130" i="1" s="1"/>
  <c r="AE130" i="1" s="1"/>
  <c r="AC128" i="1"/>
  <c r="AB128" i="1"/>
  <c r="AD128" i="1" s="1"/>
  <c r="AE128" i="1" s="1"/>
  <c r="AC126" i="1"/>
  <c r="AB126" i="1"/>
  <c r="AD126" i="1" s="1"/>
  <c r="AE126" i="1" s="1"/>
  <c r="AC121" i="1"/>
  <c r="AB121" i="1"/>
  <c r="AC119" i="1"/>
  <c r="AB119" i="1"/>
  <c r="AC117" i="1"/>
  <c r="AB117" i="1"/>
  <c r="AC115" i="1"/>
  <c r="AB115" i="1"/>
  <c r="AC113" i="1"/>
  <c r="AB113" i="1"/>
  <c r="Y79" i="1"/>
  <c r="AB79" i="1" s="1"/>
  <c r="K79" i="1"/>
  <c r="T79" i="1" s="1"/>
  <c r="Z79" i="1"/>
  <c r="AC79" i="1" s="1"/>
  <c r="Y77" i="1"/>
  <c r="AB77" i="1" s="1"/>
  <c r="K77" i="1"/>
  <c r="T77" i="1" s="1"/>
  <c r="Z77" i="1"/>
  <c r="AC77" i="1" s="1"/>
  <c r="Y75" i="1"/>
  <c r="AB75" i="1" s="1"/>
  <c r="K75" i="1"/>
  <c r="T75" i="1" s="1"/>
  <c r="Z75" i="1"/>
  <c r="AC75" i="1" s="1"/>
  <c r="Y73" i="1"/>
  <c r="AB73" i="1" s="1"/>
  <c r="K73" i="1"/>
  <c r="T73" i="1" s="1"/>
  <c r="Z73" i="1"/>
  <c r="AC73" i="1" s="1"/>
  <c r="Y71" i="1"/>
  <c r="AB71" i="1" s="1"/>
  <c r="K71" i="1"/>
  <c r="T71" i="1" s="1"/>
  <c r="Z71" i="1"/>
  <c r="AC71" i="1" s="1"/>
  <c r="Y69" i="1"/>
  <c r="AB69" i="1" s="1"/>
  <c r="K69" i="1"/>
  <c r="T69" i="1" s="1"/>
  <c r="Z69" i="1"/>
  <c r="AC69" i="1" s="1"/>
  <c r="Y67" i="1"/>
  <c r="AB67" i="1" s="1"/>
  <c r="K67" i="1"/>
  <c r="T67" i="1" s="1"/>
  <c r="Z67" i="1"/>
  <c r="AC67" i="1" s="1"/>
  <c r="Y64" i="1"/>
  <c r="K64" i="1"/>
  <c r="T64" i="1" s="1"/>
  <c r="Z64" i="1"/>
  <c r="Y62" i="1"/>
  <c r="K62" i="1"/>
  <c r="T62" i="1" s="1"/>
  <c r="Z62" i="1"/>
  <c r="Y60" i="1"/>
  <c r="K60" i="1"/>
  <c r="T60" i="1" s="1"/>
  <c r="Z60" i="1"/>
  <c r="Y58" i="1"/>
  <c r="K58" i="1"/>
  <c r="T58" i="1" s="1"/>
  <c r="Z58" i="1"/>
  <c r="Y56" i="1"/>
  <c r="K56" i="1"/>
  <c r="T56" i="1" s="1"/>
  <c r="Z56" i="1"/>
  <c r="Y54" i="1"/>
  <c r="K54" i="1"/>
  <c r="T54" i="1" s="1"/>
  <c r="Z54" i="1"/>
  <c r="Y52" i="1"/>
  <c r="K52" i="1"/>
  <c r="T52" i="1" s="1"/>
  <c r="Z52" i="1"/>
  <c r="Y50" i="1"/>
  <c r="AB50" i="1" s="1"/>
  <c r="K50" i="1"/>
  <c r="T50" i="1" s="1"/>
  <c r="Z50" i="1"/>
  <c r="AC50" i="1" s="1"/>
  <c r="K49" i="1"/>
  <c r="Z49" i="1"/>
  <c r="AC49" i="1" s="1"/>
  <c r="Y46" i="1"/>
  <c r="K46" i="1"/>
  <c r="T46" i="1" s="1"/>
  <c r="Z46" i="1"/>
  <c r="Y44" i="1"/>
  <c r="K44" i="1"/>
  <c r="T44" i="1" s="1"/>
  <c r="Z44" i="1"/>
  <c r="Y42" i="1"/>
  <c r="K42" i="1"/>
  <c r="T42" i="1" s="1"/>
  <c r="Z42" i="1"/>
  <c r="Y40" i="1"/>
  <c r="K40" i="1"/>
  <c r="T40" i="1" s="1"/>
  <c r="Z40" i="1"/>
  <c r="Y38" i="1"/>
  <c r="K38" i="1"/>
  <c r="T38" i="1" s="1"/>
  <c r="Z38" i="1"/>
  <c r="Y36" i="1"/>
  <c r="K36" i="1"/>
  <c r="T36" i="1" s="1"/>
  <c r="Z36" i="1"/>
  <c r="Y34" i="1"/>
  <c r="AB34" i="1" s="1"/>
  <c r="K34" i="1"/>
  <c r="T34" i="1" s="1"/>
  <c r="Z34" i="1"/>
  <c r="AC34" i="1" s="1"/>
  <c r="Y31" i="1"/>
  <c r="K31" i="1"/>
  <c r="T31" i="1" s="1"/>
  <c r="Z31" i="1"/>
  <c r="Y29" i="1"/>
  <c r="K29" i="1"/>
  <c r="T29" i="1" s="1"/>
  <c r="Z29" i="1"/>
  <c r="Y27" i="1"/>
  <c r="K27" i="1"/>
  <c r="T27" i="1" s="1"/>
  <c r="Z27" i="1"/>
  <c r="Y25" i="1"/>
  <c r="K25" i="1"/>
  <c r="T25" i="1" s="1"/>
  <c r="Z25" i="1"/>
  <c r="Y23" i="1"/>
  <c r="K23" i="1"/>
  <c r="T23" i="1" s="1"/>
  <c r="Z23" i="1"/>
  <c r="Y21" i="1"/>
  <c r="AB21" i="1" s="1"/>
  <c r="K21" i="1"/>
  <c r="T21" i="1" s="1"/>
  <c r="Z21" i="1"/>
  <c r="AC21" i="1" s="1"/>
  <c r="Y17" i="1"/>
  <c r="AB17" i="1" s="1"/>
  <c r="K17" i="1"/>
  <c r="T17" i="1" s="1"/>
  <c r="Z17" i="1"/>
  <c r="AC17" i="1" s="1"/>
  <c r="Y15" i="1"/>
  <c r="AB15" i="1" s="1"/>
  <c r="K15" i="1"/>
  <c r="T15" i="1" s="1"/>
  <c r="Z15" i="1"/>
  <c r="AC15" i="1" s="1"/>
  <c r="Y13" i="1"/>
  <c r="AB13" i="1" s="1"/>
  <c r="K13" i="1"/>
  <c r="T13" i="1" s="1"/>
  <c r="Z13" i="1"/>
  <c r="AC13" i="1" s="1"/>
  <c r="Y11" i="1"/>
  <c r="AB11" i="1" s="1"/>
  <c r="K11" i="1"/>
  <c r="T11" i="1" s="1"/>
  <c r="Z11" i="1"/>
  <c r="AC11" i="1" s="1"/>
  <c r="Y9" i="1"/>
  <c r="AB9" i="1" s="1"/>
  <c r="K9" i="1"/>
  <c r="T9" i="1" s="1"/>
  <c r="Z9" i="1"/>
  <c r="AC9" i="1" s="1"/>
  <c r="Y7" i="1"/>
  <c r="AB7" i="1" s="1"/>
  <c r="K7" i="1"/>
  <c r="T7" i="1" s="1"/>
  <c r="Z7" i="1"/>
  <c r="AC7" i="1" s="1"/>
  <c r="Y5" i="1"/>
  <c r="AB5" i="1" s="1"/>
  <c r="K5" i="1"/>
  <c r="T5" i="1" s="1"/>
  <c r="Z5" i="1"/>
  <c r="AC5" i="1" s="1"/>
  <c r="AC135" i="1"/>
  <c r="AB135" i="1"/>
  <c r="AD135" i="1" s="1"/>
  <c r="AE135" i="1" s="1"/>
  <c r="AC133" i="1"/>
  <c r="AB133" i="1"/>
  <c r="AD133" i="1" s="1"/>
  <c r="AE133" i="1" s="1"/>
  <c r="AC131" i="1"/>
  <c r="AB131" i="1"/>
  <c r="AD131" i="1" s="1"/>
  <c r="AE131" i="1" s="1"/>
  <c r="AC129" i="1"/>
  <c r="AB129" i="1"/>
  <c r="AD129" i="1" s="1"/>
  <c r="AE129" i="1" s="1"/>
  <c r="AC127" i="1"/>
  <c r="AB127" i="1"/>
  <c r="AD127" i="1" s="1"/>
  <c r="AE127" i="1" s="1"/>
  <c r="AD123" i="1"/>
  <c r="AE123" i="1" s="1"/>
  <c r="AC120" i="1"/>
  <c r="AB120" i="1"/>
  <c r="AD120" i="1" s="1"/>
  <c r="AE120" i="1" s="1"/>
  <c r="AC118" i="1"/>
  <c r="AB118" i="1"/>
  <c r="AD118" i="1" s="1"/>
  <c r="AE118" i="1" s="1"/>
  <c r="AC116" i="1"/>
  <c r="AB116" i="1"/>
  <c r="AD116" i="1" s="1"/>
  <c r="AE116" i="1" s="1"/>
  <c r="AC114" i="1"/>
  <c r="AB114" i="1"/>
  <c r="AD114" i="1" s="1"/>
  <c r="AE114" i="1" s="1"/>
  <c r="AC123" i="1"/>
  <c r="AC124" i="1"/>
  <c r="AD124" i="1" s="1"/>
  <c r="AE124" i="1" s="1"/>
  <c r="AC125" i="1"/>
  <c r="AD125" i="1" s="1"/>
  <c r="AE125" i="1" s="1"/>
  <c r="Y4" i="1"/>
  <c r="AB4" i="1" s="1"/>
  <c r="K4" i="1"/>
  <c r="T4" i="1" s="1"/>
  <c r="Z4" i="1"/>
  <c r="AC4" i="1" s="1"/>
  <c r="W96" i="1"/>
  <c r="W98" i="1"/>
  <c r="W100" i="1"/>
  <c r="W102" i="1"/>
  <c r="W104" i="1"/>
  <c r="W106" i="1"/>
  <c r="W109" i="1"/>
  <c r="W111" i="1"/>
  <c r="W113" i="1"/>
  <c r="W115" i="1"/>
  <c r="W117" i="1"/>
  <c r="W119" i="1"/>
  <c r="W121" i="1"/>
  <c r="W124" i="1"/>
  <c r="W126" i="1"/>
  <c r="W128" i="1"/>
  <c r="W130" i="1"/>
  <c r="W132" i="1"/>
  <c r="W134" i="1"/>
  <c r="T68" i="1"/>
  <c r="T55" i="1"/>
  <c r="T41" i="1"/>
  <c r="U134" i="1"/>
  <c r="AT15" i="1" s="1"/>
  <c r="AF134" i="1"/>
  <c r="AH134" i="1" s="1"/>
  <c r="U132" i="1"/>
  <c r="AT13" i="1" s="1"/>
  <c r="AF132" i="1"/>
  <c r="AH132" i="1" s="1"/>
  <c r="U130" i="1"/>
  <c r="AT11" i="1" s="1"/>
  <c r="AF130" i="1"/>
  <c r="AH130" i="1" s="1"/>
  <c r="U128" i="1"/>
  <c r="AT9" i="1" s="1"/>
  <c r="AF128" i="1"/>
  <c r="AH128" i="1" s="1"/>
  <c r="U126" i="1"/>
  <c r="AT7" i="1" s="1"/>
  <c r="AF126" i="1"/>
  <c r="AH126" i="1" s="1"/>
  <c r="U124" i="1"/>
  <c r="AT5" i="1" s="1"/>
  <c r="AF124" i="1"/>
  <c r="AH124" i="1" s="1"/>
  <c r="U121" i="1"/>
  <c r="AS16" i="1" s="1"/>
  <c r="AF121" i="1"/>
  <c r="AH121" i="1" s="1"/>
  <c r="U119" i="1"/>
  <c r="AS14" i="1" s="1"/>
  <c r="AF119" i="1"/>
  <c r="AH119" i="1" s="1"/>
  <c r="U117" i="1"/>
  <c r="AS12" i="1" s="1"/>
  <c r="AF117" i="1"/>
  <c r="AH117" i="1" s="1"/>
  <c r="U115" i="1"/>
  <c r="AS10" i="1" s="1"/>
  <c r="AF115" i="1"/>
  <c r="AH115" i="1" s="1"/>
  <c r="U113" i="1"/>
  <c r="AS8" i="1" s="1"/>
  <c r="AF113" i="1"/>
  <c r="AH113" i="1" s="1"/>
  <c r="U111" i="1"/>
  <c r="AS6" i="1" s="1"/>
  <c r="AF111" i="1"/>
  <c r="AH111" i="1" s="1"/>
  <c r="U109" i="1"/>
  <c r="AS4" i="1" s="1"/>
  <c r="AF109" i="1"/>
  <c r="AH109" i="1" s="1"/>
  <c r="U106" i="1"/>
  <c r="AR15" i="1" s="1"/>
  <c r="AF106" i="1"/>
  <c r="AH106" i="1" s="1"/>
  <c r="U104" i="1"/>
  <c r="AR13" i="1" s="1"/>
  <c r="AF104" i="1"/>
  <c r="AH104" i="1" s="1"/>
  <c r="U102" i="1"/>
  <c r="AR11" i="1" s="1"/>
  <c r="AF102" i="1"/>
  <c r="AH102" i="1" s="1"/>
  <c r="U100" i="1"/>
  <c r="AR9" i="1" s="1"/>
  <c r="AF100" i="1"/>
  <c r="AH100" i="1" s="1"/>
  <c r="U98" i="1"/>
  <c r="AR7" i="1" s="1"/>
  <c r="AF98" i="1"/>
  <c r="AH98" i="1" s="1"/>
  <c r="U96" i="1"/>
  <c r="AR5" i="1" s="1"/>
  <c r="AF96" i="1"/>
  <c r="AH96" i="1" s="1"/>
  <c r="U135" i="1"/>
  <c r="AT16" i="1" s="1"/>
  <c r="AF135" i="1"/>
  <c r="AH135" i="1" s="1"/>
  <c r="U133" i="1"/>
  <c r="AT14" i="1" s="1"/>
  <c r="AF133" i="1"/>
  <c r="AH133" i="1" s="1"/>
  <c r="U131" i="1"/>
  <c r="AT12" i="1" s="1"/>
  <c r="AF131" i="1"/>
  <c r="AH131" i="1" s="1"/>
  <c r="U129" i="1"/>
  <c r="AT10" i="1" s="1"/>
  <c r="AF129" i="1"/>
  <c r="AH129" i="1" s="1"/>
  <c r="U127" i="1"/>
  <c r="AT8" i="1" s="1"/>
  <c r="AF127" i="1"/>
  <c r="AH127" i="1" s="1"/>
  <c r="U125" i="1"/>
  <c r="AT6" i="1" s="1"/>
  <c r="AF125" i="1"/>
  <c r="AH125" i="1" s="1"/>
  <c r="U123" i="1"/>
  <c r="AT4" i="1" s="1"/>
  <c r="AF123" i="1"/>
  <c r="AH123" i="1" s="1"/>
  <c r="U120" i="1"/>
  <c r="AS15" i="1" s="1"/>
  <c r="AF120" i="1"/>
  <c r="AH120" i="1" s="1"/>
  <c r="U118" i="1"/>
  <c r="AS13" i="1" s="1"/>
  <c r="AF118" i="1"/>
  <c r="AH118" i="1" s="1"/>
  <c r="U116" i="1"/>
  <c r="AS11" i="1" s="1"/>
  <c r="AF116" i="1"/>
  <c r="AH116" i="1" s="1"/>
  <c r="U114" i="1"/>
  <c r="AS9" i="1" s="1"/>
  <c r="AF114" i="1"/>
  <c r="AH114" i="1" s="1"/>
  <c r="U112" i="1"/>
  <c r="AS7" i="1" s="1"/>
  <c r="AF112" i="1"/>
  <c r="AH112" i="1" s="1"/>
  <c r="U110" i="1"/>
  <c r="AS5" i="1" s="1"/>
  <c r="AF110" i="1"/>
  <c r="AH110" i="1" s="1"/>
  <c r="U107" i="1"/>
  <c r="AR16" i="1" s="1"/>
  <c r="AX34" i="1" s="1"/>
  <c r="AF107" i="1"/>
  <c r="AH107" i="1" s="1"/>
  <c r="U105" i="1"/>
  <c r="AR14" i="1" s="1"/>
  <c r="AF105" i="1"/>
  <c r="AH105" i="1" s="1"/>
  <c r="U103" i="1"/>
  <c r="AR12" i="1" s="1"/>
  <c r="AF103" i="1"/>
  <c r="AH103" i="1" s="1"/>
  <c r="U101" i="1"/>
  <c r="AR10" i="1" s="1"/>
  <c r="AF101" i="1"/>
  <c r="AH101" i="1" s="1"/>
  <c r="U99" i="1"/>
  <c r="AR8" i="1" s="1"/>
  <c r="AF99" i="1"/>
  <c r="AH99" i="1" s="1"/>
  <c r="U97" i="1"/>
  <c r="AR6" i="1" s="1"/>
  <c r="AF97" i="1"/>
  <c r="AH97" i="1" s="1"/>
  <c r="U95" i="1"/>
  <c r="AR4" i="1" s="1"/>
  <c r="AF95" i="1"/>
  <c r="AH95" i="1" s="1"/>
  <c r="T74" i="1"/>
  <c r="T70" i="1"/>
  <c r="T78" i="1"/>
  <c r="T51" i="1"/>
  <c r="T47" i="1"/>
  <c r="T43" i="1"/>
  <c r="T39" i="1"/>
  <c r="T35" i="1"/>
  <c r="T32" i="1"/>
  <c r="T28" i="1"/>
  <c r="T49" i="1"/>
  <c r="U49" i="1" s="1"/>
  <c r="AO4" i="1" s="1"/>
  <c r="U93" i="1"/>
  <c r="U92" i="1"/>
  <c r="U91" i="1"/>
  <c r="U90" i="1"/>
  <c r="U89" i="1"/>
  <c r="U88" i="1"/>
  <c r="U87" i="1"/>
  <c r="U86" i="1"/>
  <c r="U85" i="1"/>
  <c r="U84" i="1"/>
  <c r="U83" i="1"/>
  <c r="V93" i="1"/>
  <c r="W93" i="1" s="1"/>
  <c r="V92" i="1"/>
  <c r="V91" i="1"/>
  <c r="W91" i="1" s="1"/>
  <c r="V90" i="1"/>
  <c r="W90" i="1" s="1"/>
  <c r="V89" i="1"/>
  <c r="W89" i="1" s="1"/>
  <c r="V88" i="1"/>
  <c r="W88" i="1" s="1"/>
  <c r="V87" i="1"/>
  <c r="W87" i="1" s="1"/>
  <c r="V86" i="1"/>
  <c r="W86" i="1" s="1"/>
  <c r="V85" i="1"/>
  <c r="W85" i="1" s="1"/>
  <c r="V84" i="1"/>
  <c r="W84" i="1" s="1"/>
  <c r="V83" i="1"/>
  <c r="W83" i="1" s="1"/>
  <c r="W92" i="1"/>
  <c r="S79" i="1"/>
  <c r="R79" i="1"/>
  <c r="O79" i="1"/>
  <c r="S78" i="1"/>
  <c r="R78" i="1"/>
  <c r="O78" i="1"/>
  <c r="S77" i="1"/>
  <c r="R77" i="1"/>
  <c r="O77" i="1"/>
  <c r="S76" i="1"/>
  <c r="R76" i="1"/>
  <c r="O76" i="1"/>
  <c r="S75" i="1"/>
  <c r="R75" i="1"/>
  <c r="O75" i="1"/>
  <c r="S74" i="1"/>
  <c r="R74" i="1"/>
  <c r="O74" i="1"/>
  <c r="S73" i="1"/>
  <c r="R73" i="1"/>
  <c r="O73" i="1"/>
  <c r="S72" i="1"/>
  <c r="R72" i="1"/>
  <c r="O72" i="1"/>
  <c r="S71" i="1"/>
  <c r="R71" i="1"/>
  <c r="O71" i="1"/>
  <c r="S70" i="1"/>
  <c r="R70" i="1"/>
  <c r="O70" i="1"/>
  <c r="S69" i="1"/>
  <c r="R69" i="1"/>
  <c r="O69" i="1"/>
  <c r="S68" i="1"/>
  <c r="R68" i="1"/>
  <c r="O68" i="1"/>
  <c r="S67" i="1"/>
  <c r="R67" i="1"/>
  <c r="O67" i="1"/>
  <c r="S66" i="1"/>
  <c r="R66" i="1"/>
  <c r="O66" i="1"/>
  <c r="AD4" i="1" l="1"/>
  <c r="AE4" i="1" s="1"/>
  <c r="AD5" i="1"/>
  <c r="AE5" i="1" s="1"/>
  <c r="AD7" i="1"/>
  <c r="AE7" i="1" s="1"/>
  <c r="AD9" i="1"/>
  <c r="AE9" i="1" s="1"/>
  <c r="AD11" i="1"/>
  <c r="AE11" i="1" s="1"/>
  <c r="AD13" i="1"/>
  <c r="AE13" i="1" s="1"/>
  <c r="AD15" i="1"/>
  <c r="AE15" i="1" s="1"/>
  <c r="AD17" i="1"/>
  <c r="AE17" i="1" s="1"/>
  <c r="AD21" i="1"/>
  <c r="AE21" i="1" s="1"/>
  <c r="AC23" i="1"/>
  <c r="AB23" i="1"/>
  <c r="AD23" i="1" s="1"/>
  <c r="AE23" i="1" s="1"/>
  <c r="AC25" i="1"/>
  <c r="AB25" i="1"/>
  <c r="AD25" i="1" s="1"/>
  <c r="AE25" i="1" s="1"/>
  <c r="AC27" i="1"/>
  <c r="AB27" i="1"/>
  <c r="AD27" i="1" s="1"/>
  <c r="AE27" i="1" s="1"/>
  <c r="AC29" i="1"/>
  <c r="AB29" i="1"/>
  <c r="AD29" i="1" s="1"/>
  <c r="AE29" i="1" s="1"/>
  <c r="AC31" i="1"/>
  <c r="AB31" i="1"/>
  <c r="AD31" i="1" s="1"/>
  <c r="AE31" i="1" s="1"/>
  <c r="AD34" i="1"/>
  <c r="AE34" i="1" s="1"/>
  <c r="AC36" i="1"/>
  <c r="AB36" i="1"/>
  <c r="AC38" i="1"/>
  <c r="AB38" i="1"/>
  <c r="AC40" i="1"/>
  <c r="AB40" i="1"/>
  <c r="AC42" i="1"/>
  <c r="AB42" i="1"/>
  <c r="AC44" i="1"/>
  <c r="AB44" i="1"/>
  <c r="AC46" i="1"/>
  <c r="AB46" i="1"/>
  <c r="AD50" i="1"/>
  <c r="AE50" i="1" s="1"/>
  <c r="AC52" i="1"/>
  <c r="AB52" i="1"/>
  <c r="AD52" i="1" s="1"/>
  <c r="AE52" i="1" s="1"/>
  <c r="AC54" i="1"/>
  <c r="AB54" i="1"/>
  <c r="AD54" i="1" s="1"/>
  <c r="AE54" i="1" s="1"/>
  <c r="AC56" i="1"/>
  <c r="AB56" i="1"/>
  <c r="AD56" i="1" s="1"/>
  <c r="AE56" i="1" s="1"/>
  <c r="AC58" i="1"/>
  <c r="AB58" i="1"/>
  <c r="AD58" i="1" s="1"/>
  <c r="AE58" i="1" s="1"/>
  <c r="AC60" i="1"/>
  <c r="AB60" i="1"/>
  <c r="AD60" i="1" s="1"/>
  <c r="AE60" i="1" s="1"/>
  <c r="AC62" i="1"/>
  <c r="AB62" i="1"/>
  <c r="AD62" i="1" s="1"/>
  <c r="AE62" i="1" s="1"/>
  <c r="AC64" i="1"/>
  <c r="AB64" i="1"/>
  <c r="AD64" i="1" s="1"/>
  <c r="AE64" i="1" s="1"/>
  <c r="AD67" i="1"/>
  <c r="AE67" i="1" s="1"/>
  <c r="AD69" i="1"/>
  <c r="AE69" i="1" s="1"/>
  <c r="AD71" i="1"/>
  <c r="AE71" i="1" s="1"/>
  <c r="AD73" i="1"/>
  <c r="AE73" i="1" s="1"/>
  <c r="AD75" i="1"/>
  <c r="AE75" i="1" s="1"/>
  <c r="AD77" i="1"/>
  <c r="AE77" i="1" s="1"/>
  <c r="AD79" i="1"/>
  <c r="AE79" i="1" s="1"/>
  <c r="AD113" i="1"/>
  <c r="AE113" i="1" s="1"/>
  <c r="AD115" i="1"/>
  <c r="AE115" i="1" s="1"/>
  <c r="AD117" i="1"/>
  <c r="AE117" i="1" s="1"/>
  <c r="AD119" i="1"/>
  <c r="AE119" i="1" s="1"/>
  <c r="AD121" i="1"/>
  <c r="AE121" i="1" s="1"/>
  <c r="AC87" i="1"/>
  <c r="AB87" i="1"/>
  <c r="AD87" i="1" s="1"/>
  <c r="AE87" i="1" s="1"/>
  <c r="AC89" i="1"/>
  <c r="AB89" i="1"/>
  <c r="AD89" i="1" s="1"/>
  <c r="AE89" i="1" s="1"/>
  <c r="AC91" i="1"/>
  <c r="AB91" i="1"/>
  <c r="AD91" i="1" s="1"/>
  <c r="AE91" i="1" s="1"/>
  <c r="AC93" i="1"/>
  <c r="AB93" i="1"/>
  <c r="AD93" i="1" s="1"/>
  <c r="AE93" i="1" s="1"/>
  <c r="AC37" i="1"/>
  <c r="AB37" i="1"/>
  <c r="AD37" i="1" s="1"/>
  <c r="AE37" i="1" s="1"/>
  <c r="AD39" i="1"/>
  <c r="AE39" i="1" s="1"/>
  <c r="AD41" i="1"/>
  <c r="AE41" i="1" s="1"/>
  <c r="AD43" i="1"/>
  <c r="AE43" i="1" s="1"/>
  <c r="AC45" i="1"/>
  <c r="AB45" i="1"/>
  <c r="AD51" i="1"/>
  <c r="AE51" i="1" s="1"/>
  <c r="AC53" i="1"/>
  <c r="AB53" i="1"/>
  <c r="AD53" i="1" s="1"/>
  <c r="AE53" i="1" s="1"/>
  <c r="AD55" i="1"/>
  <c r="AE55" i="1" s="1"/>
  <c r="AC57" i="1"/>
  <c r="AB57" i="1"/>
  <c r="AC59" i="1"/>
  <c r="AB59" i="1"/>
  <c r="AC61" i="1"/>
  <c r="AB61" i="1"/>
  <c r="AC63" i="1"/>
  <c r="AB63" i="1"/>
  <c r="AD66" i="1"/>
  <c r="AE66" i="1" s="1"/>
  <c r="AD72" i="1"/>
  <c r="AE72" i="1" s="1"/>
  <c r="AC83" i="1"/>
  <c r="AD83" i="1" s="1"/>
  <c r="AE83" i="1" s="1"/>
  <c r="AC84" i="1"/>
  <c r="AC85" i="1"/>
  <c r="AD85" i="1" s="1"/>
  <c r="AE85" i="1" s="1"/>
  <c r="AC86" i="1"/>
  <c r="AD49" i="1"/>
  <c r="AE49" i="1" s="1"/>
  <c r="AD84" i="1"/>
  <c r="AE84" i="1" s="1"/>
  <c r="AD86" i="1"/>
  <c r="AE86" i="1" s="1"/>
  <c r="AC88" i="1"/>
  <c r="AB88" i="1"/>
  <c r="AD88" i="1" s="1"/>
  <c r="AE88" i="1" s="1"/>
  <c r="AC90" i="1"/>
  <c r="AB90" i="1"/>
  <c r="AD90" i="1" s="1"/>
  <c r="AE90" i="1" s="1"/>
  <c r="AC92" i="1"/>
  <c r="AB92" i="1"/>
  <c r="AD92" i="1" s="1"/>
  <c r="AE92" i="1" s="1"/>
  <c r="AD6" i="1"/>
  <c r="AE6" i="1" s="1"/>
  <c r="AD8" i="1"/>
  <c r="AE8" i="1" s="1"/>
  <c r="AD10" i="1"/>
  <c r="AE10" i="1" s="1"/>
  <c r="AD12" i="1"/>
  <c r="AE12" i="1" s="1"/>
  <c r="AD14" i="1"/>
  <c r="AE14" i="1" s="1"/>
  <c r="AD16" i="1"/>
  <c r="AE16" i="1" s="1"/>
  <c r="AD20" i="1"/>
  <c r="AE20" i="1" s="1"/>
  <c r="AC22" i="1"/>
  <c r="AB22" i="1"/>
  <c r="AC24" i="1"/>
  <c r="AB24" i="1"/>
  <c r="AC26" i="1"/>
  <c r="AB26" i="1"/>
  <c r="AD28" i="1"/>
  <c r="AE28" i="1" s="1"/>
  <c r="AC30" i="1"/>
  <c r="AB30" i="1"/>
  <c r="AD30" i="1" s="1"/>
  <c r="AE30" i="1" s="1"/>
  <c r="AD32" i="1"/>
  <c r="AE32" i="1" s="1"/>
  <c r="AD76" i="1"/>
  <c r="AE76" i="1" s="1"/>
  <c r="AX33" i="1"/>
  <c r="AF84" i="1"/>
  <c r="AH84" i="1" s="1"/>
  <c r="AQ5" i="1"/>
  <c r="AX23" i="1" s="1"/>
  <c r="AF86" i="1"/>
  <c r="AH86" i="1" s="1"/>
  <c r="AQ7" i="1"/>
  <c r="AX25" i="1" s="1"/>
  <c r="AF88" i="1"/>
  <c r="AH88" i="1" s="1"/>
  <c r="AQ9" i="1"/>
  <c r="AX27" i="1" s="1"/>
  <c r="AF90" i="1"/>
  <c r="AH90" i="1" s="1"/>
  <c r="AQ11" i="1"/>
  <c r="AX29" i="1" s="1"/>
  <c r="AF92" i="1"/>
  <c r="AH92" i="1" s="1"/>
  <c r="AQ13" i="1"/>
  <c r="AX31" i="1" s="1"/>
  <c r="AF83" i="1"/>
  <c r="AH83" i="1" s="1"/>
  <c r="AQ4" i="1"/>
  <c r="AX22" i="1" s="1"/>
  <c r="AF85" i="1"/>
  <c r="AH85" i="1" s="1"/>
  <c r="AQ6" i="1"/>
  <c r="AX24" i="1" s="1"/>
  <c r="AF87" i="1"/>
  <c r="AH87" i="1" s="1"/>
  <c r="AQ8" i="1"/>
  <c r="AX26" i="1" s="1"/>
  <c r="AF89" i="1"/>
  <c r="AH89" i="1" s="1"/>
  <c r="AQ10" i="1"/>
  <c r="AX28" i="1" s="1"/>
  <c r="AF91" i="1"/>
  <c r="AH91" i="1" s="1"/>
  <c r="AQ12" i="1"/>
  <c r="AX30" i="1" s="1"/>
  <c r="AF93" i="1"/>
  <c r="AH93" i="1" s="1"/>
  <c r="AQ14" i="1"/>
  <c r="AX32" i="1" s="1"/>
  <c r="V66" i="1"/>
  <c r="V67" i="1"/>
  <c r="V69" i="1"/>
  <c r="V71" i="1"/>
  <c r="V73" i="1"/>
  <c r="V75" i="1"/>
  <c r="V68" i="1"/>
  <c r="V70" i="1"/>
  <c r="V72" i="1"/>
  <c r="V74" i="1"/>
  <c r="V76" i="1"/>
  <c r="V77" i="1"/>
  <c r="V78" i="1"/>
  <c r="V79" i="1"/>
  <c r="U66" i="1"/>
  <c r="AP4" i="1" s="1"/>
  <c r="U67" i="1"/>
  <c r="AP5" i="1" s="1"/>
  <c r="U68" i="1"/>
  <c r="AP6" i="1" s="1"/>
  <c r="U69" i="1"/>
  <c r="AP7" i="1" s="1"/>
  <c r="U70" i="1"/>
  <c r="AP8" i="1" s="1"/>
  <c r="U71" i="1"/>
  <c r="AP9" i="1" s="1"/>
  <c r="U72" i="1"/>
  <c r="AP10" i="1" s="1"/>
  <c r="U73" i="1"/>
  <c r="AP11" i="1" s="1"/>
  <c r="U74" i="1"/>
  <c r="AP12" i="1" s="1"/>
  <c r="U75" i="1"/>
  <c r="AP13" i="1" s="1"/>
  <c r="U76" i="1"/>
  <c r="AP14" i="1" s="1"/>
  <c r="U77" i="1"/>
  <c r="AP15" i="1" s="1"/>
  <c r="U78" i="1"/>
  <c r="AP16" i="1" s="1"/>
  <c r="U79" i="1"/>
  <c r="AP17" i="1" s="1"/>
  <c r="AD26" i="1" l="1"/>
  <c r="AE26" i="1" s="1"/>
  <c r="AD24" i="1"/>
  <c r="AE24" i="1" s="1"/>
  <c r="AD22" i="1"/>
  <c r="AE22" i="1" s="1"/>
  <c r="AD63" i="1"/>
  <c r="AE63" i="1" s="1"/>
  <c r="AD61" i="1"/>
  <c r="AE61" i="1" s="1"/>
  <c r="AD59" i="1"/>
  <c r="AE59" i="1" s="1"/>
  <c r="AD57" i="1"/>
  <c r="AE57" i="1" s="1"/>
  <c r="AD45" i="1"/>
  <c r="AE45" i="1" s="1"/>
  <c r="AD46" i="1"/>
  <c r="AE46" i="1" s="1"/>
  <c r="AD44" i="1"/>
  <c r="AE44" i="1" s="1"/>
  <c r="AD42" i="1"/>
  <c r="AE42" i="1" s="1"/>
  <c r="AD40" i="1"/>
  <c r="AE40" i="1" s="1"/>
  <c r="AD38" i="1"/>
  <c r="AE38" i="1" s="1"/>
  <c r="AD36" i="1"/>
  <c r="AE36" i="1" s="1"/>
  <c r="W79" i="1"/>
  <c r="AF79" i="1"/>
  <c r="AH79" i="1" s="1"/>
  <c r="W77" i="1"/>
  <c r="AF77" i="1"/>
  <c r="AH77" i="1" s="1"/>
  <c r="W75" i="1"/>
  <c r="AF75" i="1"/>
  <c r="AH75" i="1" s="1"/>
  <c r="W73" i="1"/>
  <c r="AF73" i="1"/>
  <c r="AH73" i="1" s="1"/>
  <c r="W71" i="1"/>
  <c r="AF71" i="1"/>
  <c r="AH71" i="1" s="1"/>
  <c r="W69" i="1"/>
  <c r="AF69" i="1"/>
  <c r="AH69" i="1" s="1"/>
  <c r="W67" i="1"/>
  <c r="AF67" i="1"/>
  <c r="AH67" i="1" s="1"/>
  <c r="W78" i="1"/>
  <c r="AF78" i="1"/>
  <c r="AH78" i="1" s="1"/>
  <c r="W76" i="1"/>
  <c r="AF76" i="1"/>
  <c r="AH76" i="1" s="1"/>
  <c r="W74" i="1"/>
  <c r="AF74" i="1"/>
  <c r="AH74" i="1" s="1"/>
  <c r="W72" i="1"/>
  <c r="AF72" i="1"/>
  <c r="AH72" i="1" s="1"/>
  <c r="W70" i="1"/>
  <c r="AF70" i="1"/>
  <c r="AH70" i="1" s="1"/>
  <c r="W68" i="1"/>
  <c r="AF68" i="1"/>
  <c r="AH68" i="1" s="1"/>
  <c r="W66" i="1"/>
  <c r="AF66" i="1"/>
  <c r="AH66" i="1" s="1"/>
  <c r="R51" i="1"/>
  <c r="S51" i="1"/>
  <c r="R52" i="1"/>
  <c r="S52" i="1"/>
  <c r="R53" i="1"/>
  <c r="S53" i="1"/>
  <c r="R54" i="1"/>
  <c r="S54" i="1"/>
  <c r="R55" i="1"/>
  <c r="S55" i="1"/>
  <c r="R56" i="1"/>
  <c r="S56" i="1"/>
  <c r="R57" i="1"/>
  <c r="S57" i="1"/>
  <c r="R58" i="1"/>
  <c r="S58" i="1"/>
  <c r="R59" i="1"/>
  <c r="S59" i="1"/>
  <c r="R60" i="1"/>
  <c r="S60" i="1"/>
  <c r="R61" i="1"/>
  <c r="S61" i="1"/>
  <c r="R62" i="1"/>
  <c r="S62" i="1"/>
  <c r="R63" i="1"/>
  <c r="S63" i="1"/>
  <c r="R64" i="1"/>
  <c r="S64" i="1"/>
  <c r="R50" i="1"/>
  <c r="S50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R4" i="1"/>
  <c r="S4" i="1"/>
  <c r="R5" i="1"/>
  <c r="S5" i="1"/>
  <c r="R6" i="1"/>
  <c r="S6" i="1"/>
  <c r="R7" i="1"/>
  <c r="S7" i="1"/>
  <c r="R8" i="1"/>
  <c r="S8" i="1"/>
  <c r="R9" i="1"/>
  <c r="S9" i="1"/>
  <c r="R10" i="1"/>
  <c r="S10" i="1"/>
  <c r="R11" i="1"/>
  <c r="S11" i="1"/>
  <c r="R12" i="1"/>
  <c r="S12" i="1"/>
  <c r="R13" i="1"/>
  <c r="S13" i="1"/>
  <c r="R14" i="1"/>
  <c r="S14" i="1"/>
  <c r="R15" i="1"/>
  <c r="S15" i="1"/>
  <c r="R16" i="1"/>
  <c r="S16" i="1"/>
  <c r="R17" i="1"/>
  <c r="S17" i="1"/>
  <c r="R20" i="1"/>
  <c r="S20" i="1"/>
  <c r="R21" i="1"/>
  <c r="S21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R32" i="1"/>
  <c r="S32" i="1"/>
  <c r="R34" i="1"/>
  <c r="S34" i="1"/>
  <c r="R35" i="1"/>
  <c r="S35" i="1"/>
  <c r="R36" i="1"/>
  <c r="S36" i="1"/>
  <c r="R37" i="1"/>
  <c r="S37" i="1"/>
  <c r="R38" i="1"/>
  <c r="S38" i="1"/>
  <c r="R39" i="1"/>
  <c r="S39" i="1"/>
  <c r="R40" i="1"/>
  <c r="S40" i="1"/>
  <c r="R41" i="1"/>
  <c r="S41" i="1"/>
  <c r="R42" i="1"/>
  <c r="S42" i="1"/>
  <c r="R43" i="1"/>
  <c r="S43" i="1"/>
  <c r="R44" i="1"/>
  <c r="S44" i="1"/>
  <c r="R45" i="1"/>
  <c r="S45" i="1"/>
  <c r="R46" i="1"/>
  <c r="S46" i="1"/>
  <c r="R47" i="1"/>
  <c r="S47" i="1"/>
  <c r="V49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4" i="1"/>
  <c r="V46" i="1" l="1"/>
  <c r="V45" i="1"/>
  <c r="V44" i="1"/>
  <c r="V43" i="1"/>
  <c r="V42" i="1"/>
  <c r="V41" i="1"/>
  <c r="V40" i="1"/>
  <c r="V39" i="1"/>
  <c r="V38" i="1"/>
  <c r="V37" i="1"/>
  <c r="V36" i="1"/>
  <c r="V35" i="1"/>
  <c r="V34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50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U4" i="1"/>
  <c r="AL4" i="1" s="1"/>
  <c r="U14" i="1"/>
  <c r="U12" i="1"/>
  <c r="U10" i="1"/>
  <c r="U6" i="1"/>
  <c r="V17" i="1"/>
  <c r="V16" i="1"/>
  <c r="V15" i="1"/>
  <c r="V14" i="1"/>
  <c r="W14" i="1" s="1"/>
  <c r="V13" i="1"/>
  <c r="V12" i="1"/>
  <c r="V11" i="1"/>
  <c r="V10" i="1"/>
  <c r="W10" i="1" s="1"/>
  <c r="V9" i="1"/>
  <c r="V8" i="1"/>
  <c r="V7" i="1"/>
  <c r="V6" i="1"/>
  <c r="W6" i="1" s="1"/>
  <c r="V5" i="1"/>
  <c r="V4" i="1"/>
  <c r="W4" i="1" s="1"/>
  <c r="W16" i="1"/>
  <c r="U16" i="1"/>
  <c r="U8" i="1"/>
  <c r="AL16" i="1" l="1"/>
  <c r="AF16" i="1"/>
  <c r="AL6" i="1"/>
  <c r="AF6" i="1"/>
  <c r="AL12" i="1"/>
  <c r="AF12" i="1"/>
  <c r="AH12" i="1" s="1"/>
  <c r="AL8" i="1"/>
  <c r="AF8" i="1"/>
  <c r="AH8" i="1" s="1"/>
  <c r="AL10" i="1"/>
  <c r="AF10" i="1"/>
  <c r="AH10" i="1" s="1"/>
  <c r="AL14" i="1"/>
  <c r="AF14" i="1"/>
  <c r="AH14" i="1" s="1"/>
  <c r="AH16" i="1"/>
  <c r="AH6" i="1"/>
  <c r="AF4" i="1"/>
  <c r="AH4" i="1" s="1"/>
  <c r="W8" i="1"/>
  <c r="W12" i="1"/>
  <c r="W52" i="1"/>
  <c r="U52" i="1"/>
  <c r="W56" i="1"/>
  <c r="U56" i="1"/>
  <c r="W60" i="1"/>
  <c r="U60" i="1"/>
  <c r="U64" i="1"/>
  <c r="W64" i="1"/>
  <c r="W51" i="1"/>
  <c r="U51" i="1"/>
  <c r="W55" i="1"/>
  <c r="U55" i="1"/>
  <c r="W59" i="1"/>
  <c r="U59" i="1"/>
  <c r="U63" i="1"/>
  <c r="W63" i="1"/>
  <c r="W21" i="1"/>
  <c r="U21" i="1"/>
  <c r="W23" i="1"/>
  <c r="U23" i="1"/>
  <c r="W25" i="1"/>
  <c r="U25" i="1"/>
  <c r="W27" i="1"/>
  <c r="U27" i="1"/>
  <c r="W29" i="1"/>
  <c r="U29" i="1"/>
  <c r="W31" i="1"/>
  <c r="U31" i="1"/>
  <c r="W34" i="1"/>
  <c r="U34" i="1"/>
  <c r="W36" i="1"/>
  <c r="U36" i="1"/>
  <c r="W38" i="1"/>
  <c r="U38" i="1"/>
  <c r="W40" i="1"/>
  <c r="U40" i="1"/>
  <c r="W42" i="1"/>
  <c r="U42" i="1"/>
  <c r="W44" i="1"/>
  <c r="U44" i="1"/>
  <c r="W46" i="1"/>
  <c r="U46" i="1"/>
  <c r="W50" i="1"/>
  <c r="U50" i="1"/>
  <c r="W54" i="1"/>
  <c r="U54" i="1"/>
  <c r="W58" i="1"/>
  <c r="U58" i="1"/>
  <c r="U62" i="1"/>
  <c r="W62" i="1"/>
  <c r="W49" i="1"/>
  <c r="AF49" i="1"/>
  <c r="AH49" i="1" s="1"/>
  <c r="W53" i="1"/>
  <c r="U53" i="1"/>
  <c r="W57" i="1"/>
  <c r="U57" i="1"/>
  <c r="U61" i="1"/>
  <c r="W61" i="1"/>
  <c r="W20" i="1"/>
  <c r="U20" i="1"/>
  <c r="W22" i="1"/>
  <c r="U22" i="1"/>
  <c r="W24" i="1"/>
  <c r="U24" i="1"/>
  <c r="W26" i="1"/>
  <c r="U26" i="1"/>
  <c r="W28" i="1"/>
  <c r="U28" i="1"/>
  <c r="W30" i="1"/>
  <c r="U30" i="1"/>
  <c r="W32" i="1"/>
  <c r="U32" i="1"/>
  <c r="W35" i="1"/>
  <c r="U35" i="1"/>
  <c r="W37" i="1"/>
  <c r="U37" i="1"/>
  <c r="W39" i="1"/>
  <c r="U39" i="1"/>
  <c r="W41" i="1"/>
  <c r="U41" i="1"/>
  <c r="W43" i="1"/>
  <c r="U43" i="1"/>
  <c r="W45" i="1"/>
  <c r="U45" i="1"/>
  <c r="W7" i="1"/>
  <c r="U7" i="1"/>
  <c r="W11" i="1"/>
  <c r="U11" i="1"/>
  <c r="W15" i="1"/>
  <c r="U15" i="1"/>
  <c r="W5" i="1"/>
  <c r="U5" i="1"/>
  <c r="W9" i="1"/>
  <c r="U9" i="1"/>
  <c r="W13" i="1"/>
  <c r="U13" i="1"/>
  <c r="W17" i="1"/>
  <c r="U17" i="1"/>
  <c r="AL17" i="1" l="1"/>
  <c r="AF17" i="1"/>
  <c r="AH17" i="1" s="1"/>
  <c r="AL9" i="1"/>
  <c r="AF9" i="1"/>
  <c r="AH9" i="1" s="1"/>
  <c r="AL5" i="1"/>
  <c r="AF5" i="1"/>
  <c r="AH5" i="1" s="1"/>
  <c r="AL15" i="1"/>
  <c r="AF15" i="1"/>
  <c r="AH15" i="1" s="1"/>
  <c r="AL11" i="1"/>
  <c r="AF11" i="1"/>
  <c r="AH11" i="1" s="1"/>
  <c r="AL7" i="1"/>
  <c r="AF7" i="1"/>
  <c r="AH7" i="1" s="1"/>
  <c r="AF45" i="1"/>
  <c r="AH45" i="1" s="1"/>
  <c r="AN15" i="1"/>
  <c r="AF43" i="1"/>
  <c r="AH43" i="1" s="1"/>
  <c r="AN13" i="1"/>
  <c r="AF41" i="1"/>
  <c r="AH41" i="1" s="1"/>
  <c r="AN11" i="1"/>
  <c r="AF39" i="1"/>
  <c r="AH39" i="1" s="1"/>
  <c r="AN9" i="1"/>
  <c r="AF37" i="1"/>
  <c r="AH37" i="1" s="1"/>
  <c r="AN7" i="1"/>
  <c r="AF35" i="1"/>
  <c r="AH35" i="1" s="1"/>
  <c r="AN5" i="1"/>
  <c r="AF32" i="1"/>
  <c r="AH32" i="1" s="1"/>
  <c r="AM16" i="1"/>
  <c r="AF30" i="1"/>
  <c r="AH30" i="1" s="1"/>
  <c r="AM14" i="1"/>
  <c r="AF28" i="1"/>
  <c r="AH28" i="1" s="1"/>
  <c r="AM12" i="1"/>
  <c r="AF26" i="1"/>
  <c r="AH26" i="1" s="1"/>
  <c r="AM10" i="1"/>
  <c r="AF24" i="1"/>
  <c r="AH24" i="1" s="1"/>
  <c r="AM8" i="1"/>
  <c r="AF22" i="1"/>
  <c r="AH22" i="1" s="1"/>
  <c r="AM6" i="1"/>
  <c r="AF20" i="1"/>
  <c r="AH20" i="1" s="1"/>
  <c r="AM4" i="1"/>
  <c r="AF57" i="1"/>
  <c r="AH57" i="1" s="1"/>
  <c r="AO12" i="1"/>
  <c r="AF53" i="1"/>
  <c r="AH53" i="1" s="1"/>
  <c r="AO8" i="1"/>
  <c r="AF58" i="1"/>
  <c r="AH58" i="1" s="1"/>
  <c r="AO13" i="1"/>
  <c r="AF54" i="1"/>
  <c r="AH54" i="1" s="1"/>
  <c r="AO9" i="1"/>
  <c r="AF50" i="1"/>
  <c r="AH50" i="1" s="1"/>
  <c r="AO5" i="1"/>
  <c r="AF46" i="1"/>
  <c r="AH46" i="1" s="1"/>
  <c r="AN16" i="1"/>
  <c r="AF44" i="1"/>
  <c r="AH44" i="1" s="1"/>
  <c r="AN14" i="1"/>
  <c r="AF42" i="1"/>
  <c r="AH42" i="1" s="1"/>
  <c r="AN12" i="1"/>
  <c r="AF40" i="1"/>
  <c r="AH40" i="1" s="1"/>
  <c r="AN10" i="1"/>
  <c r="AF38" i="1"/>
  <c r="AH38" i="1" s="1"/>
  <c r="AN8" i="1"/>
  <c r="AF36" i="1"/>
  <c r="AH36" i="1" s="1"/>
  <c r="AN6" i="1"/>
  <c r="AF34" i="1"/>
  <c r="AH34" i="1" s="1"/>
  <c r="AN4" i="1"/>
  <c r="AF31" i="1"/>
  <c r="AH31" i="1" s="1"/>
  <c r="AM15" i="1"/>
  <c r="AF29" i="1"/>
  <c r="AH29" i="1" s="1"/>
  <c r="AM13" i="1"/>
  <c r="AF27" i="1"/>
  <c r="AH27" i="1" s="1"/>
  <c r="AM11" i="1"/>
  <c r="AF25" i="1"/>
  <c r="AH25" i="1" s="1"/>
  <c r="AM9" i="1"/>
  <c r="AF23" i="1"/>
  <c r="AH23" i="1" s="1"/>
  <c r="AM7" i="1"/>
  <c r="AF21" i="1"/>
  <c r="AH21" i="1" s="1"/>
  <c r="AM5" i="1"/>
  <c r="AF59" i="1"/>
  <c r="AH59" i="1" s="1"/>
  <c r="AO14" i="1"/>
  <c r="AF55" i="1"/>
  <c r="AH55" i="1" s="1"/>
  <c r="AO10" i="1"/>
  <c r="AF51" i="1"/>
  <c r="AH51" i="1" s="1"/>
  <c r="AO6" i="1"/>
  <c r="AF60" i="1"/>
  <c r="AH60" i="1" s="1"/>
  <c r="AO15" i="1"/>
  <c r="AF56" i="1"/>
  <c r="AH56" i="1" s="1"/>
  <c r="AO11" i="1"/>
  <c r="AF52" i="1"/>
  <c r="AH52" i="1" s="1"/>
  <c r="AO7" i="1"/>
  <c r="AL13" i="1"/>
  <c r="AF13" i="1"/>
  <c r="AH13" i="1" s="1"/>
  <c r="AF61" i="1"/>
  <c r="AH61" i="1" s="1"/>
  <c r="AO16" i="1"/>
  <c r="AF62" i="1"/>
  <c r="AH62" i="1" s="1"/>
  <c r="AO17" i="1"/>
  <c r="AF63" i="1"/>
  <c r="AH63" i="1" s="1"/>
  <c r="AO18" i="1"/>
  <c r="AF64" i="1"/>
  <c r="AH64" i="1" s="1"/>
  <c r="AO19" i="1"/>
  <c r="AX6" i="1" l="1"/>
  <c r="AX8" i="1"/>
  <c r="AX10" i="1"/>
  <c r="AX12" i="1"/>
  <c r="AX14" i="1"/>
  <c r="AX16" i="1"/>
  <c r="AX4" i="1"/>
  <c r="AU4" i="1"/>
  <c r="AU16" i="1"/>
  <c r="AU6" i="1"/>
  <c r="AU12" i="1"/>
  <c r="AU8" i="1"/>
  <c r="AU10" i="1"/>
  <c r="AU14" i="1"/>
  <c r="AX13" i="1"/>
  <c r="AU13" i="1"/>
  <c r="AX7" i="1"/>
  <c r="AU7" i="1"/>
  <c r="AX11" i="1"/>
  <c r="AU11" i="1"/>
  <c r="AX15" i="1"/>
  <c r="AU15" i="1"/>
  <c r="AX5" i="1"/>
  <c r="AU5" i="1"/>
  <c r="AX9" i="1"/>
  <c r="AU9" i="1"/>
</calcChain>
</file>

<file path=xl/sharedStrings.xml><?xml version="1.0" encoding="utf-8"?>
<sst xmlns="http://schemas.openxmlformats.org/spreadsheetml/2006/main" count="433" uniqueCount="188">
  <si>
    <t>Sample (103-105 deg C)</t>
  </si>
  <si>
    <t>Sample (550 deg C)</t>
  </si>
  <si>
    <t>STATION ID</t>
  </si>
  <si>
    <t>Dry Wt 1</t>
  </si>
  <si>
    <t>Dry Wt 2</t>
  </si>
  <si>
    <t>Mean</t>
  </si>
  <si>
    <t>Diff</t>
  </si>
  <si>
    <t>Weight 1</t>
  </si>
  <si>
    <t>Weight 2</t>
  </si>
  <si>
    <t>(g)</t>
  </si>
  <si>
    <t>(mg/L)</t>
  </si>
  <si>
    <t>Tray #</t>
  </si>
  <si>
    <t>Tray Prep (103-105 and 550 deg C)</t>
  </si>
  <si>
    <t>Sample</t>
  </si>
  <si>
    <t>Weight</t>
  </si>
  <si>
    <t>% SOLIDS</t>
  </si>
  <si>
    <t>% MOISTURE</t>
  </si>
  <si>
    <t>GSWC 4874</t>
  </si>
  <si>
    <t>0-1</t>
  </si>
  <si>
    <t>1 to 2</t>
  </si>
  <si>
    <t>2 to3</t>
  </si>
  <si>
    <t>3 to4</t>
  </si>
  <si>
    <t>4 to5</t>
  </si>
  <si>
    <t>5 to6</t>
  </si>
  <si>
    <t>6 to7</t>
  </si>
  <si>
    <t>7 to 8</t>
  </si>
  <si>
    <t>8 to 9</t>
  </si>
  <si>
    <t>9 to 10</t>
  </si>
  <si>
    <t>10 to 11</t>
  </si>
  <si>
    <t>11 to 12</t>
  </si>
  <si>
    <t>12 to 13</t>
  </si>
  <si>
    <t>13 to 14</t>
  </si>
  <si>
    <t>14 to 15</t>
  </si>
  <si>
    <t>GSWC 4893</t>
  </si>
  <si>
    <t>2 to 3</t>
  </si>
  <si>
    <t>3 to 4</t>
  </si>
  <si>
    <t>15 to 16</t>
  </si>
  <si>
    <t>GSWC 4896</t>
  </si>
  <si>
    <t>GSWC 4904</t>
  </si>
  <si>
    <t>% fixed</t>
  </si>
  <si>
    <t>%organic</t>
  </si>
  <si>
    <t>Depth Down Core</t>
  </si>
  <si>
    <t>Spring</t>
  </si>
  <si>
    <t>Neap</t>
  </si>
  <si>
    <t>Flood</t>
  </si>
  <si>
    <t>Ebb</t>
  </si>
  <si>
    <t>1-2</t>
  </si>
  <si>
    <t>2-3</t>
  </si>
  <si>
    <t>3-4</t>
  </si>
  <si>
    <t>4-5</t>
  </si>
  <si>
    <t>5-6</t>
  </si>
  <si>
    <t>6-7</t>
  </si>
  <si>
    <t>7-8</t>
  </si>
  <si>
    <t>8-9</t>
  </si>
  <si>
    <t>9-10</t>
  </si>
  <si>
    <t>10-11</t>
  </si>
  <si>
    <t>11-12</t>
  </si>
  <si>
    <t>12-13</t>
  </si>
  <si>
    <t>13-14</t>
  </si>
  <si>
    <t>% Moisture</t>
  </si>
  <si>
    <t>NaN</t>
  </si>
  <si>
    <t>Ave Spring</t>
  </si>
  <si>
    <t>StdDev</t>
  </si>
  <si>
    <t>Std Deviation</t>
  </si>
  <si>
    <t>01-cm</t>
  </si>
  <si>
    <t>mud</t>
  </si>
  <si>
    <t>sand</t>
  </si>
  <si>
    <t>1-2cm</t>
  </si>
  <si>
    <t>total_solids_volume</t>
  </si>
  <si>
    <t>sand fraction</t>
  </si>
  <si>
    <t>sm</t>
  </si>
  <si>
    <t>Date</t>
  </si>
  <si>
    <t>GSWC 4881</t>
  </si>
  <si>
    <t>Tidal Info</t>
  </si>
  <si>
    <t xml:space="preserve">Spring tide </t>
  </si>
  <si>
    <t>one day</t>
  </si>
  <si>
    <t>earlier</t>
  </si>
  <si>
    <t>Occurred on</t>
  </si>
  <si>
    <t>Neap tide</t>
  </si>
  <si>
    <t xml:space="preserve">will occur </t>
  </si>
  <si>
    <t>later</t>
  </si>
  <si>
    <t>Spring tide</t>
  </si>
  <si>
    <t>two days</t>
  </si>
  <si>
    <t xml:space="preserve">Full Neap </t>
  </si>
  <si>
    <t>tide today</t>
  </si>
  <si>
    <t xml:space="preserve">Full Spring </t>
  </si>
  <si>
    <t>4909_0-1</t>
  </si>
  <si>
    <t>WC1</t>
  </si>
  <si>
    <t>4909_1-2</t>
  </si>
  <si>
    <t>WC2</t>
  </si>
  <si>
    <t>4909_2-3</t>
  </si>
  <si>
    <t>WC3</t>
  </si>
  <si>
    <t>4909_3-4</t>
  </si>
  <si>
    <t>WC4</t>
  </si>
  <si>
    <t>4909_4-5</t>
  </si>
  <si>
    <t>WC5</t>
  </si>
  <si>
    <t>4909_5-6</t>
  </si>
  <si>
    <t>WC6</t>
  </si>
  <si>
    <t>4909_6-7</t>
  </si>
  <si>
    <t>WC7</t>
  </si>
  <si>
    <t>4909_7-8</t>
  </si>
  <si>
    <t>WC8</t>
  </si>
  <si>
    <t>4909_8-9</t>
  </si>
  <si>
    <t>WC9</t>
  </si>
  <si>
    <t>4909_10-12</t>
  </si>
  <si>
    <t>WC11</t>
  </si>
  <si>
    <t>4909_9-10</t>
  </si>
  <si>
    <t>WC12</t>
  </si>
  <si>
    <t>Weight + tray</t>
  </si>
  <si>
    <t>4914_0-1</t>
  </si>
  <si>
    <t>WC13</t>
  </si>
  <si>
    <t>4914_1-2</t>
  </si>
  <si>
    <t>WC14</t>
  </si>
  <si>
    <t>4914_2-3</t>
  </si>
  <si>
    <t>WC15</t>
  </si>
  <si>
    <t>4914_3-4</t>
  </si>
  <si>
    <t>WC16</t>
  </si>
  <si>
    <t>4914_4-5</t>
  </si>
  <si>
    <t>WC17</t>
  </si>
  <si>
    <t>4914_5-6</t>
  </si>
  <si>
    <t>WC18</t>
  </si>
  <si>
    <t>4914_6-7</t>
  </si>
  <si>
    <t>WC19</t>
  </si>
  <si>
    <t>4914_7-8</t>
  </si>
  <si>
    <t>WC20</t>
  </si>
  <si>
    <t>4914_8-9</t>
  </si>
  <si>
    <t>WC21</t>
  </si>
  <si>
    <t>4914_9-10</t>
  </si>
  <si>
    <t>WC22</t>
  </si>
  <si>
    <t>4914_10-12</t>
  </si>
  <si>
    <t>WC23</t>
  </si>
  <si>
    <t>4914_12-14</t>
  </si>
  <si>
    <t>WC24</t>
  </si>
  <si>
    <t>4914_14-16</t>
  </si>
  <si>
    <t>WC25</t>
  </si>
  <si>
    <t>Full Neap</t>
  </si>
  <si>
    <t>Tide</t>
  </si>
  <si>
    <t>Spring Tide</t>
  </si>
  <si>
    <t xml:space="preserve">one day </t>
  </si>
  <si>
    <t>before</t>
  </si>
  <si>
    <t>occurred</t>
  </si>
  <si>
    <t>4919_0-1</t>
  </si>
  <si>
    <t>4919_1-2</t>
  </si>
  <si>
    <t>4919_2-3</t>
  </si>
  <si>
    <t>4919_3-4</t>
  </si>
  <si>
    <t>4919_4-5</t>
  </si>
  <si>
    <t>4919_5-6</t>
  </si>
  <si>
    <t>4919_6-7</t>
  </si>
  <si>
    <t>4919_7-8</t>
  </si>
  <si>
    <t>4919_8-9</t>
  </si>
  <si>
    <t>4919_9-10</t>
  </si>
  <si>
    <t>4919_10-12</t>
  </si>
  <si>
    <t>4919_12-14</t>
  </si>
  <si>
    <t>4919_14-16</t>
  </si>
  <si>
    <t>WC10</t>
  </si>
  <si>
    <t>4928_0-1</t>
  </si>
  <si>
    <t>4928_1-2</t>
  </si>
  <si>
    <t>4928_2-3</t>
  </si>
  <si>
    <t>4928_3-4</t>
  </si>
  <si>
    <t>4928_4-5</t>
  </si>
  <si>
    <t>4928_5-6</t>
  </si>
  <si>
    <t>4928_6-7</t>
  </si>
  <si>
    <t>4928_7-8</t>
  </si>
  <si>
    <t>4928_8-9</t>
  </si>
  <si>
    <t>4928_9-10</t>
  </si>
  <si>
    <t>4928_10-12</t>
  </si>
  <si>
    <t>4928_12-14</t>
  </si>
  <si>
    <t>4928_14-16</t>
  </si>
  <si>
    <t>occurred on</t>
  </si>
  <si>
    <t>1 day</t>
  </si>
  <si>
    <t>1 day before</t>
  </si>
  <si>
    <t>Ave Neap</t>
  </si>
  <si>
    <t>Std Dev</t>
  </si>
  <si>
    <t>Ave 2010 Data</t>
  </si>
  <si>
    <t>Ave 2010 Neap</t>
  </si>
  <si>
    <t>Ave 2010 Spring</t>
  </si>
  <si>
    <t>Ave 2011</t>
  </si>
  <si>
    <t>Ave 2011 Neap</t>
  </si>
  <si>
    <t>Ave 2011 Spring</t>
  </si>
  <si>
    <t xml:space="preserve">  </t>
  </si>
  <si>
    <t>dry weight</t>
  </si>
  <si>
    <t>wet weight</t>
  </si>
  <si>
    <t>density of sand</t>
  </si>
  <si>
    <t>(L)</t>
  </si>
  <si>
    <t>volume of sed</t>
  </si>
  <si>
    <t>stot</t>
  </si>
  <si>
    <t>g/cm^3</t>
  </si>
  <si>
    <t>volume of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</si>
</sst>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0" fillId="0" borderId="0" xfId="0" applyFill="1" applyBorder="1"/>
    <xf numFmtId="49" fontId="0" fillId="0" borderId="0" xfId="0" applyNumberFormat="1"/>
    <xf numFmtId="0" fontId="1" fillId="2" borderId="0" xfId="0" applyFont="1" applyFill="1"/>
    <xf numFmtId="0" fontId="0" fillId="2" borderId="0" xfId="0" applyFill="1"/>
    <xf numFmtId="0" fontId="0" fillId="2" borderId="0" xfId="0" applyFill="1" applyBorder="1"/>
    <xf numFmtId="0" fontId="1" fillId="2" borderId="2" xfId="0" applyFont="1" applyFill="1" applyBorder="1"/>
    <xf numFmtId="0" fontId="0" fillId="2" borderId="2" xfId="0" applyFill="1" applyBorder="1"/>
    <xf numFmtId="0" fontId="1" fillId="0" borderId="0" xfId="0" applyFont="1" applyFill="1" applyBorder="1"/>
    <xf numFmtId="14" fontId="0" fillId="3" borderId="0" xfId="0" applyNumberFormat="1" applyFill="1"/>
    <xf numFmtId="0" fontId="0" fillId="3" borderId="0" xfId="0" applyFill="1"/>
    <xf numFmtId="0" fontId="0" fillId="3" borderId="1" xfId="0" applyFill="1" applyBorder="1"/>
    <xf numFmtId="0" fontId="0" fillId="3" borderId="2" xfId="0" applyFill="1" applyBorder="1"/>
    <xf numFmtId="0" fontId="0" fillId="3" borderId="0" xfId="0" applyFill="1" applyBorder="1"/>
    <xf numFmtId="0" fontId="0" fillId="3" borderId="0" xfId="0" applyNumberFormat="1" applyFill="1"/>
    <xf numFmtId="0" fontId="0" fillId="3" borderId="0" xfId="0" applyFont="1" applyFill="1"/>
    <xf numFmtId="14" fontId="0" fillId="4" borderId="0" xfId="0" applyNumberFormat="1" applyFill="1"/>
    <xf numFmtId="0" fontId="0" fillId="4" borderId="0" xfId="0" applyFill="1"/>
    <xf numFmtId="0" fontId="0" fillId="4" borderId="1" xfId="0" applyFill="1" applyBorder="1"/>
    <xf numFmtId="0" fontId="0" fillId="4" borderId="2" xfId="0" applyFill="1" applyBorder="1"/>
    <xf numFmtId="0" fontId="0" fillId="4" borderId="0" xfId="0" applyFill="1" applyBorder="1"/>
    <xf numFmtId="0" fontId="0" fillId="4" borderId="0" xfId="0" applyNumberFormat="1" applyFill="1"/>
    <xf numFmtId="164" fontId="0" fillId="3" borderId="2" xfId="0" applyNumberFormat="1" applyFill="1" applyBorder="1"/>
    <xf numFmtId="165" fontId="0" fillId="3" borderId="2" xfId="0" applyNumberFormat="1" applyFill="1" applyBorder="1"/>
    <xf numFmtId="0" fontId="0" fillId="3" borderId="3" xfId="0" applyFill="1" applyBorder="1"/>
    <xf numFmtId="165" fontId="0" fillId="3" borderId="0" xfId="0" applyNumberFormat="1" applyFill="1" applyBorder="1"/>
    <xf numFmtId="165" fontId="0" fillId="3" borderId="0" xfId="0" applyNumberFormat="1" applyFill="1"/>
    <xf numFmtId="165" fontId="0" fillId="3" borderId="3" xfId="0" applyNumberFormat="1" applyFill="1" applyBorder="1"/>
    <xf numFmtId="0" fontId="0" fillId="4" borderId="3" xfId="0" applyFill="1" applyBorder="1"/>
    <xf numFmtId="165" fontId="0" fillId="4" borderId="0" xfId="0" applyNumberFormat="1" applyFill="1" applyBorder="1"/>
    <xf numFmtId="165" fontId="0" fillId="4" borderId="0" xfId="0" applyNumberFormat="1" applyFill="1"/>
    <xf numFmtId="165" fontId="0" fillId="4" borderId="3" xfId="0" applyNumberFormat="1" applyFill="1" applyBorder="1"/>
    <xf numFmtId="165" fontId="0" fillId="4" borderId="4" xfId="0" applyNumberFormat="1" applyFill="1" applyBorder="1"/>
    <xf numFmtId="0" fontId="0" fillId="3" borderId="5" xfId="0" applyFill="1" applyBorder="1"/>
    <xf numFmtId="14" fontId="0" fillId="3" borderId="3" xfId="0" applyNumberFormat="1" applyFill="1" applyBorder="1"/>
    <xf numFmtId="16" fontId="0" fillId="4" borderId="0" xfId="0" applyNumberFormat="1" applyFill="1"/>
    <xf numFmtId="0" fontId="0" fillId="0" borderId="0" xfId="0" applyFill="1"/>
    <xf numFmtId="0" fontId="0" fillId="0" borderId="1" xfId="0" applyFill="1" applyBorder="1"/>
    <xf numFmtId="0" fontId="0" fillId="0" borderId="2" xfId="0" applyFill="1" applyBorder="1"/>
    <xf numFmtId="0" fontId="1" fillId="0" borderId="0" xfId="0" applyFont="1" applyFill="1"/>
    <xf numFmtId="15" fontId="1" fillId="0" borderId="0" xfId="0" applyNumberFormat="1" applyFont="1" applyFill="1"/>
    <xf numFmtId="15" fontId="1" fillId="3" borderId="0" xfId="0" applyNumberFormat="1" applyFont="1" applyFill="1"/>
    <xf numFmtId="15" fontId="1" fillId="4" borderId="0" xfId="0" applyNumberFormat="1" applyFont="1" applyFill="1"/>
    <xf numFmtId="0" fontId="0" fillId="5" borderId="0" xfId="0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6.xml"/><Relationship Id="rId12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5.xml"/><Relationship Id="rId11" Type="http://schemas.openxmlformats.org/officeDocument/2006/relationships/theme" Target="theme/theme1.xml"/><Relationship Id="rId5" Type="http://schemas.openxmlformats.org/officeDocument/2006/relationships/chartsheet" Target="chartsheets/sheet4.xml"/><Relationship Id="rId10" Type="http://schemas.openxmlformats.org/officeDocument/2006/relationships/worksheet" Target="worksheets/sheet3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2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Sheet1!$AX$3</c:f>
              <c:strCache>
                <c:ptCount val="1"/>
                <c:pt idx="0">
                  <c:v>Ave 2010 Data</c:v>
                </c:pt>
              </c:strCache>
            </c:strRef>
          </c:tx>
          <c:spPr>
            <a:ln w="63500">
              <a:prstDash val="sysDot"/>
            </a:ln>
          </c:spPr>
          <c:errBars>
            <c:errDir val="x"/>
            <c:errBarType val="both"/>
            <c:errValType val="stdErr"/>
            <c:noEndCap val="0"/>
          </c:errBars>
          <c:xVal>
            <c:numRef>
              <c:f>Sheet1!$AX$4:$AX$16</c:f>
              <c:numCache>
                <c:formatCode>General</c:formatCode>
                <c:ptCount val="13"/>
                <c:pt idx="0">
                  <c:v>71.571297262457506</c:v>
                </c:pt>
                <c:pt idx="1">
                  <c:v>65.38521690830423</c:v>
                </c:pt>
                <c:pt idx="2">
                  <c:v>64.79325039450346</c:v>
                </c:pt>
                <c:pt idx="3">
                  <c:v>64.093228418194116</c:v>
                </c:pt>
                <c:pt idx="4">
                  <c:v>61.295874557863314</c:v>
                </c:pt>
                <c:pt idx="5">
                  <c:v>59.19852480626831</c:v>
                </c:pt>
                <c:pt idx="6">
                  <c:v>58.499715275533482</c:v>
                </c:pt>
                <c:pt idx="7">
                  <c:v>57.006732993053994</c:v>
                </c:pt>
                <c:pt idx="8">
                  <c:v>54.791200136433268</c:v>
                </c:pt>
                <c:pt idx="9">
                  <c:v>53.436956545044993</c:v>
                </c:pt>
                <c:pt idx="10">
                  <c:v>52.987443826555911</c:v>
                </c:pt>
                <c:pt idx="11">
                  <c:v>51.480308288810228</c:v>
                </c:pt>
                <c:pt idx="12">
                  <c:v>50.8674314483033</c:v>
                </c:pt>
              </c:numCache>
            </c:numRef>
          </c:xVal>
          <c:yVal>
            <c:numRef>
              <c:f>Sheet1!$AJ$21:$AJ$34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Sheet1!$AY$3</c:f>
              <c:strCache>
                <c:ptCount val="1"/>
                <c:pt idx="0">
                  <c:v>Ave 2010 Neap</c:v>
                </c:pt>
              </c:strCache>
            </c:strRef>
          </c:tx>
          <c:errBars>
            <c:errDir val="x"/>
            <c:errBarType val="both"/>
            <c:errValType val="stdErr"/>
            <c:noEndCap val="0"/>
          </c:errBars>
          <c:xVal>
            <c:numRef>
              <c:f>Sheet1!$AY$4:$AY$16</c:f>
              <c:numCache>
                <c:formatCode>General</c:formatCode>
                <c:ptCount val="13"/>
                <c:pt idx="0">
                  <c:v>73.949620752473265</c:v>
                </c:pt>
                <c:pt idx="1">
                  <c:v>65.769979454686904</c:v>
                </c:pt>
                <c:pt idx="2">
                  <c:v>65.28337892602184</c:v>
                </c:pt>
                <c:pt idx="3">
                  <c:v>65.749434961421542</c:v>
                </c:pt>
                <c:pt idx="4">
                  <c:v>60.548056828143281</c:v>
                </c:pt>
                <c:pt idx="5">
                  <c:v>57.764898440841037</c:v>
                </c:pt>
                <c:pt idx="6">
                  <c:v>57.620856055048776</c:v>
                </c:pt>
                <c:pt idx="7">
                  <c:v>56.025283331971877</c:v>
                </c:pt>
                <c:pt idx="8">
                  <c:v>56.024132978860344</c:v>
                </c:pt>
                <c:pt idx="9">
                  <c:v>52.966600156556638</c:v>
                </c:pt>
                <c:pt idx="10">
                  <c:v>51.052470705738969</c:v>
                </c:pt>
                <c:pt idx="11">
                  <c:v>50.989939902644409</c:v>
                </c:pt>
                <c:pt idx="12">
                  <c:v>49.866113358182382</c:v>
                </c:pt>
              </c:numCache>
            </c:numRef>
          </c:xVal>
          <c:yVal>
            <c:numRef>
              <c:f>Sheet1!$AJ$21:$AJ$34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Sheet1!$AZ$3</c:f>
              <c:strCache>
                <c:ptCount val="1"/>
                <c:pt idx="0">
                  <c:v>Ave 2010 Spring</c:v>
                </c:pt>
              </c:strCache>
            </c:strRef>
          </c:tx>
          <c:errBars>
            <c:errDir val="x"/>
            <c:errBarType val="both"/>
            <c:errValType val="stdErr"/>
            <c:noEndCap val="0"/>
          </c:errBars>
          <c:xVal>
            <c:numRef>
              <c:f>Sheet1!$AZ$4:$AZ$16</c:f>
              <c:numCache>
                <c:formatCode>General</c:formatCode>
                <c:ptCount val="13"/>
                <c:pt idx="0">
                  <c:v>69.985748269113699</c:v>
                </c:pt>
                <c:pt idx="1">
                  <c:v>65.128708544049104</c:v>
                </c:pt>
                <c:pt idx="2">
                  <c:v>64.466498040157859</c:v>
                </c:pt>
                <c:pt idx="3">
                  <c:v>62.989090722709157</c:v>
                </c:pt>
                <c:pt idx="4">
                  <c:v>61.794419711010001</c:v>
                </c:pt>
                <c:pt idx="5">
                  <c:v>60.154275716553151</c:v>
                </c:pt>
                <c:pt idx="6">
                  <c:v>59.085621422523282</c:v>
                </c:pt>
                <c:pt idx="7">
                  <c:v>57.661032767108736</c:v>
                </c:pt>
                <c:pt idx="8">
                  <c:v>53.969244908148546</c:v>
                </c:pt>
                <c:pt idx="9">
                  <c:v>53.750527470703908</c:v>
                </c:pt>
                <c:pt idx="10">
                  <c:v>54.277425907100536</c:v>
                </c:pt>
                <c:pt idx="11">
                  <c:v>51.807220546254115</c:v>
                </c:pt>
                <c:pt idx="12">
                  <c:v>51.534976841717253</c:v>
                </c:pt>
              </c:numCache>
            </c:numRef>
          </c:xVal>
          <c:yVal>
            <c:numRef>
              <c:f>Sheet1!$AJ$21:$AJ$34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Sheet1!$AX$21</c:f>
              <c:strCache>
                <c:ptCount val="1"/>
                <c:pt idx="0">
                  <c:v>Ave 2011</c:v>
                </c:pt>
              </c:strCache>
            </c:strRef>
          </c:tx>
          <c:spPr>
            <a:ln w="63500">
              <a:prstDash val="sysDot"/>
            </a:ln>
          </c:spPr>
          <c:errBars>
            <c:errDir val="x"/>
            <c:errBarType val="both"/>
            <c:errValType val="stdErr"/>
            <c:noEndCap val="0"/>
          </c:errBars>
          <c:xVal>
            <c:numRef>
              <c:f>Sheet1!$AX$22:$AX$34</c:f>
              <c:numCache>
                <c:formatCode>General</c:formatCode>
                <c:ptCount val="13"/>
                <c:pt idx="0">
                  <c:v>65.10497504723908</c:v>
                </c:pt>
                <c:pt idx="1">
                  <c:v>59.839606365330454</c:v>
                </c:pt>
                <c:pt idx="2">
                  <c:v>60.444042024341655</c:v>
                </c:pt>
                <c:pt idx="3">
                  <c:v>59.383211483457011</c:v>
                </c:pt>
                <c:pt idx="4">
                  <c:v>58.536868921591378</c:v>
                </c:pt>
                <c:pt idx="5">
                  <c:v>59.238723757959178</c:v>
                </c:pt>
                <c:pt idx="6">
                  <c:v>57.41306007733089</c:v>
                </c:pt>
                <c:pt idx="7">
                  <c:v>56.757709539185825</c:v>
                </c:pt>
                <c:pt idx="8">
                  <c:v>55.185239946765911</c:v>
                </c:pt>
                <c:pt idx="9">
                  <c:v>53.597716019912276</c:v>
                </c:pt>
                <c:pt idx="10">
                  <c:v>51.81201487382048</c:v>
                </c:pt>
                <c:pt idx="11">
                  <c:v>51.370613126967612</c:v>
                </c:pt>
                <c:pt idx="12">
                  <c:v>49.975673607352213</c:v>
                </c:pt>
              </c:numCache>
            </c:numRef>
          </c:xVal>
          <c:yVal>
            <c:numRef>
              <c:f>Sheet1!$AJ$21:$AJ$34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Sheet1!$AY$21</c:f>
              <c:strCache>
                <c:ptCount val="1"/>
                <c:pt idx="0">
                  <c:v>Ave 2011 Neap</c:v>
                </c:pt>
              </c:strCache>
            </c:strRef>
          </c:tx>
          <c:spPr>
            <a:ln>
              <a:solidFill>
                <a:schemeClr val="accent2"/>
              </a:solidFill>
              <a:prstDash val="sysDash"/>
            </a:ln>
          </c:spPr>
          <c:errBars>
            <c:errDir val="x"/>
            <c:errBarType val="both"/>
            <c:errValType val="stdErr"/>
            <c:noEndCap val="0"/>
          </c:errBars>
          <c:xVal>
            <c:numRef>
              <c:f>Sheet1!$AY$22:$AY$34</c:f>
              <c:numCache>
                <c:formatCode>General</c:formatCode>
                <c:ptCount val="13"/>
                <c:pt idx="0">
                  <c:v>64.464427466675446</c:v>
                </c:pt>
                <c:pt idx="1">
                  <c:v>59.239646837077395</c:v>
                </c:pt>
                <c:pt idx="2">
                  <c:v>59.050778955921949</c:v>
                </c:pt>
                <c:pt idx="3">
                  <c:v>57.843942443194415</c:v>
                </c:pt>
                <c:pt idx="4">
                  <c:v>55.675101393822494</c:v>
                </c:pt>
                <c:pt idx="5">
                  <c:v>56.805320973205539</c:v>
                </c:pt>
                <c:pt idx="6">
                  <c:v>56.275500970143767</c:v>
                </c:pt>
                <c:pt idx="7">
                  <c:v>55.60856676096472</c:v>
                </c:pt>
                <c:pt idx="8">
                  <c:v>53.935452128784085</c:v>
                </c:pt>
                <c:pt idx="9">
                  <c:v>53.022609484095945</c:v>
                </c:pt>
                <c:pt idx="10">
                  <c:v>51.228019046594632</c:v>
                </c:pt>
                <c:pt idx="11">
                  <c:v>52.730581709266247</c:v>
                </c:pt>
                <c:pt idx="12">
                  <c:v>50.545208315496986</c:v>
                </c:pt>
              </c:numCache>
            </c:numRef>
          </c:xVal>
          <c:yVal>
            <c:numRef>
              <c:f>Sheet1!$AJ$21:$AJ$34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Sheet1!$AZ$21</c:f>
              <c:strCache>
                <c:ptCount val="1"/>
                <c:pt idx="0">
                  <c:v>Ave 2011 Spring</c:v>
                </c:pt>
              </c:strCache>
            </c:strRef>
          </c:tx>
          <c:spPr>
            <a:ln>
              <a:solidFill>
                <a:schemeClr val="accent2"/>
              </a:solidFill>
              <a:prstDash val="sysDash"/>
            </a:ln>
          </c:spPr>
          <c:errBars>
            <c:errDir val="x"/>
            <c:errBarType val="both"/>
            <c:errValType val="stdErr"/>
            <c:noEndCap val="0"/>
          </c:errBars>
          <c:xVal>
            <c:numRef>
              <c:f>Sheet1!$AZ$22:$AZ$34</c:f>
              <c:numCache>
                <c:formatCode>General</c:formatCode>
                <c:ptCount val="13"/>
                <c:pt idx="0">
                  <c:v>65.745522627802714</c:v>
                </c:pt>
                <c:pt idx="1">
                  <c:v>60.439565893583499</c:v>
                </c:pt>
                <c:pt idx="2">
                  <c:v>61.837305092761348</c:v>
                </c:pt>
                <c:pt idx="3">
                  <c:v>60.922480523719599</c:v>
                </c:pt>
                <c:pt idx="4">
                  <c:v>61.398636449360247</c:v>
                </c:pt>
                <c:pt idx="5">
                  <c:v>61.672126542712803</c:v>
                </c:pt>
                <c:pt idx="6">
                  <c:v>58.550619184518013</c:v>
                </c:pt>
                <c:pt idx="7">
                  <c:v>57.90685231740693</c:v>
                </c:pt>
                <c:pt idx="8">
                  <c:v>56.43502776474773</c:v>
                </c:pt>
                <c:pt idx="9">
                  <c:v>54.172822555728608</c:v>
                </c:pt>
                <c:pt idx="10">
                  <c:v>52.396010701046336</c:v>
                </c:pt>
                <c:pt idx="11">
                  <c:v>50.690628835818288</c:v>
                </c:pt>
                <c:pt idx="12">
                  <c:v>49.690906253279834</c:v>
                </c:pt>
              </c:numCache>
            </c:numRef>
          </c:xVal>
          <c:yVal>
            <c:numRef>
              <c:f>Sheet1!$AJ$21:$AJ$34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214272"/>
        <c:axId val="524215808"/>
      </c:scatterChart>
      <c:valAx>
        <c:axId val="524214272"/>
        <c:scaling>
          <c:orientation val="minMax"/>
          <c:max val="80"/>
          <c:min val="45"/>
        </c:scaling>
        <c:delete val="0"/>
        <c:axPos val="t"/>
        <c:numFmt formatCode="General" sourceLinked="1"/>
        <c:majorTickMark val="out"/>
        <c:minorTickMark val="none"/>
        <c:tickLblPos val="nextTo"/>
        <c:crossAx val="524215808"/>
        <c:crosses val="autoZero"/>
        <c:crossBetween val="midCat"/>
      </c:valAx>
      <c:valAx>
        <c:axId val="524215808"/>
        <c:scaling>
          <c:orientation val="maxMin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42142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4/29/2010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Sheet1!$AD$4:$AD$17</c:f>
              <c:numCache>
                <c:formatCode>General</c:formatCode>
                <c:ptCount val="14"/>
                <c:pt idx="0">
                  <c:v>9.7440308811091766E-2</c:v>
                </c:pt>
                <c:pt idx="1">
                  <c:v>0.1612653246097806</c:v>
                </c:pt>
                <c:pt idx="2">
                  <c:v>0.17478498166457232</c:v>
                </c:pt>
                <c:pt idx="3">
                  <c:v>0.16788048114708864</c:v>
                </c:pt>
                <c:pt idx="4">
                  <c:v>0.16870051280400941</c:v>
                </c:pt>
                <c:pt idx="5">
                  <c:v>0.19261238893738911</c:v>
                </c:pt>
                <c:pt idx="6">
                  <c:v>0.1936248230839944</c:v>
                </c:pt>
                <c:pt idx="7">
                  <c:v>0.20419438910016716</c:v>
                </c:pt>
                <c:pt idx="8">
                  <c:v>0.2179036142501001</c:v>
                </c:pt>
                <c:pt idx="9">
                  <c:v>0.22156434704503075</c:v>
                </c:pt>
                <c:pt idx="10">
                  <c:v>0.23504426332369929</c:v>
                </c:pt>
                <c:pt idx="11">
                  <c:v>0.25550194497052553</c:v>
                </c:pt>
                <c:pt idx="12">
                  <c:v>0.26636881380557192</c:v>
                </c:pt>
                <c:pt idx="13">
                  <c:v>0.27879017603317774</c:v>
                </c:pt>
              </c:numCache>
            </c:numRef>
          </c:xVal>
          <c:yVal>
            <c:numRef>
              <c:f>Sheet1!$E$4:$E$17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Sheet1!$A$20</c:f>
              <c:strCache>
                <c:ptCount val="1"/>
                <c:pt idx="0">
                  <c:v>5/5/2010</c:v>
                </c:pt>
              </c:strCache>
            </c:strRef>
          </c:tx>
          <c:xVal>
            <c:numRef>
              <c:f>Sheet1!$AD$20:$AD$32</c:f>
              <c:numCache>
                <c:formatCode>General</c:formatCode>
                <c:ptCount val="13"/>
                <c:pt idx="0">
                  <c:v>0.12600455235795566</c:v>
                </c:pt>
                <c:pt idx="1">
                  <c:v>0.16435852903420678</c:v>
                </c:pt>
                <c:pt idx="2">
                  <c:v>0.16638987925875168</c:v>
                </c:pt>
                <c:pt idx="3">
                  <c:v>0.15145964849885893</c:v>
                </c:pt>
                <c:pt idx="4">
                  <c:v>0.21101489175212934</c:v>
                </c:pt>
                <c:pt idx="5">
                  <c:v>0.21281029432058249</c:v>
                </c:pt>
                <c:pt idx="6">
                  <c:v>0.22709832578310479</c:v>
                </c:pt>
                <c:pt idx="7">
                  <c:v>0.21974976596885371</c:v>
                </c:pt>
                <c:pt idx="8">
                  <c:v>0.20973939020177823</c:v>
                </c:pt>
                <c:pt idx="9">
                  <c:v>0.24107631518016484</c:v>
                </c:pt>
                <c:pt idx="10">
                  <c:v>0.25106471966297461</c:v>
                </c:pt>
                <c:pt idx="11">
                  <c:v>0.23689555580965102</c:v>
                </c:pt>
                <c:pt idx="12">
                  <c:v>0.24329416377160409</c:v>
                </c:pt>
              </c:numCache>
            </c:numRef>
          </c:xVal>
          <c:yVal>
            <c:numRef>
              <c:f>Sheet1!$E$4:$E$17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Sheet1!$A$34</c:f>
              <c:strCache>
                <c:ptCount val="1"/>
                <c:pt idx="0">
                  <c:v>5/11/2010</c:v>
                </c:pt>
              </c:strCache>
            </c:strRef>
          </c:tx>
          <c:xVal>
            <c:numRef>
              <c:f>Sheet1!$AD$34:$AD$46</c:f>
              <c:numCache>
                <c:formatCode>General</c:formatCode>
                <c:ptCount val="13"/>
                <c:pt idx="0">
                  <c:v>0.14266685568806736</c:v>
                </c:pt>
                <c:pt idx="1">
                  <c:v>0.15996894326791783</c:v>
                </c:pt>
                <c:pt idx="2">
                  <c:v>0.17801753202966961</c:v>
                </c:pt>
                <c:pt idx="3">
                  <c:v>0.19291330952427099</c:v>
                </c:pt>
                <c:pt idx="4">
                  <c:v>0.21446075822310101</c:v>
                </c:pt>
                <c:pt idx="5">
                  <c:v>0.20292805407345621</c:v>
                </c:pt>
                <c:pt idx="6">
                  <c:v>0.20924261243967457</c:v>
                </c:pt>
                <c:pt idx="7">
                  <c:v>0.22311800271200782</c:v>
                </c:pt>
                <c:pt idx="8">
                  <c:v>0.26501690747915169</c:v>
                </c:pt>
                <c:pt idx="9">
                  <c:v>0.25305264771491098</c:v>
                </c:pt>
                <c:pt idx="10">
                  <c:v>0.23318858632504744</c:v>
                </c:pt>
                <c:pt idx="11">
                  <c:v>0.24908924783046879</c:v>
                </c:pt>
                <c:pt idx="12">
                  <c:v>0.25729874265692854</c:v>
                </c:pt>
              </c:numCache>
            </c:numRef>
          </c:xVal>
          <c:yVal>
            <c:numRef>
              <c:f>Sheet1!$E$4:$E$17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Sheet1!$A$49</c:f>
              <c:strCache>
                <c:ptCount val="1"/>
                <c:pt idx="0">
                  <c:v>5/20/2010</c:v>
                </c:pt>
              </c:strCache>
            </c:strRef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errBars>
            <c:errDir val="x"/>
            <c:errBarType val="both"/>
            <c:errValType val="stdErr"/>
            <c:noEndCap val="0"/>
          </c:errBars>
          <c:xVal>
            <c:numRef>
              <c:f>Sheet1!$AD$49:$AD$64</c:f>
              <c:numCache>
                <c:formatCode>General</c:formatCode>
                <c:ptCount val="16"/>
                <c:pt idx="0">
                  <c:v>0.10886864224241463</c:v>
                </c:pt>
                <c:pt idx="1">
                  <c:v>0.16395487073560344</c:v>
                </c:pt>
                <c:pt idx="2">
                  <c:v>0.16787909133528298</c:v>
                </c:pt>
                <c:pt idx="3">
                  <c:v>0.17754565604828015</c:v>
                </c:pt>
                <c:pt idx="4">
                  <c:v>0.1841426980640232</c:v>
                </c:pt>
                <c:pt idx="5">
                  <c:v>0.21970699119448642</c:v>
                </c:pt>
                <c:pt idx="6">
                  <c:v>0.20762404512917437</c:v>
                </c:pt>
                <c:pt idx="7">
                  <c:v>0.23745659623485912</c:v>
                </c:pt>
                <c:pt idx="8">
                  <c:v>0.24818045365194799</c:v>
                </c:pt>
                <c:pt idx="9">
                  <c:v>0.26112924508646429</c:v>
                </c:pt>
                <c:pt idx="10">
                  <c:v>0.28079735886789142</c:v>
                </c:pt>
                <c:pt idx="11">
                  <c:v>0.29754242474578652</c:v>
                </c:pt>
                <c:pt idx="12">
                  <c:v>0.30924925181632618</c:v>
                </c:pt>
                <c:pt idx="13">
                  <c:v>0.3308006497564836</c:v>
                </c:pt>
                <c:pt idx="14">
                  <c:v>0.28728615052286921</c:v>
                </c:pt>
                <c:pt idx="15">
                  <c:v>0.28637232537830215</c:v>
                </c:pt>
              </c:numCache>
            </c:numRef>
          </c:xVal>
          <c:yVal>
            <c:numRef>
              <c:f>Sheet1!$E$4:$E$17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Sheet1!$A$66</c:f>
              <c:strCache>
                <c:ptCount val="1"/>
                <c:pt idx="0">
                  <c:v>5/27/2010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  <a:prstDash val="sysDot"/>
            </a:ln>
          </c:spPr>
          <c:errBars>
            <c:errDir val="x"/>
            <c:errBarType val="both"/>
            <c:errValType val="stdErr"/>
            <c:noEndCap val="0"/>
          </c:errBars>
          <c:xVal>
            <c:numRef>
              <c:f>Sheet1!$AD$66:$AD$79</c:f>
              <c:numCache>
                <c:formatCode>General</c:formatCode>
                <c:ptCount val="14"/>
                <c:pt idx="0">
                  <c:v>0.18265982023863991</c:v>
                </c:pt>
                <c:pt idx="1">
                  <c:v>0.18346669912069857</c:v>
                </c:pt>
                <c:pt idx="2">
                  <c:v>0.16388999129484749</c:v>
                </c:pt>
                <c:pt idx="3">
                  <c:v>0.18407688736200004</c:v>
                </c:pt>
                <c:pt idx="4">
                  <c:v>0.18569409390132691</c:v>
                </c:pt>
                <c:pt idx="5">
                  <c:v>0.20448521426370683</c:v>
                </c:pt>
                <c:pt idx="6">
                  <c:v>0.21904999950010495</c:v>
                </c:pt>
                <c:pt idx="7">
                  <c:v>0.22389141684511071</c:v>
                </c:pt>
                <c:pt idx="8">
                  <c:v>0.24889673918520394</c:v>
                </c:pt>
                <c:pt idx="9">
                  <c:v>0.26177746371878519</c:v>
                </c:pt>
                <c:pt idx="10">
                  <c:v>0.25575415583448402</c:v>
                </c:pt>
                <c:pt idx="11">
                  <c:v>0.27531143615756853</c:v>
                </c:pt>
                <c:pt idx="12">
                  <c:v>0.26216028424628723</c:v>
                </c:pt>
                <c:pt idx="13">
                  <c:v>0.27717621301975481</c:v>
                </c:pt>
              </c:numCache>
            </c:numRef>
          </c:xVal>
          <c:yVal>
            <c:numRef>
              <c:f>Sheet1!$E$4:$E$17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Sheet1!$A$83</c:f>
              <c:strCache>
                <c:ptCount val="1"/>
                <c:pt idx="0">
                  <c:v>5/11/2011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  <a:prstDash val="sysDash"/>
            </a:ln>
          </c:spPr>
          <c:errBars>
            <c:errDir val="x"/>
            <c:errBarType val="both"/>
            <c:errValType val="stdErr"/>
            <c:noEndCap val="0"/>
          </c:errBars>
          <c:xVal>
            <c:numRef>
              <c:f>Sheet1!$AD$83:$AD$93</c:f>
              <c:numCache>
                <c:formatCode>General</c:formatCode>
                <c:ptCount val="11"/>
                <c:pt idx="0">
                  <c:v>0.17560983954629636</c:v>
                </c:pt>
                <c:pt idx="1">
                  <c:v>0.22717123274372369</c:v>
                </c:pt>
                <c:pt idx="2">
                  <c:v>0.23858089216469211</c:v>
                </c:pt>
                <c:pt idx="3">
                  <c:v>0.23711375147742381</c:v>
                </c:pt>
                <c:pt idx="4">
                  <c:v>0.24861570854464654</c:v>
                </c:pt>
                <c:pt idx="5">
                  <c:v>0.24921341132311683</c:v>
                </c:pt>
                <c:pt idx="6">
                  <c:v>0.25242815368808991</c:v>
                </c:pt>
                <c:pt idx="7">
                  <c:v>0.26882872856731399</c:v>
                </c:pt>
                <c:pt idx="8">
                  <c:v>0.28463308129340681</c:v>
                </c:pt>
                <c:pt idx="9">
                  <c:v>0.28770986534936677</c:v>
                </c:pt>
                <c:pt idx="10">
                  <c:v>0.28164461812145064</c:v>
                </c:pt>
              </c:numCache>
            </c:numRef>
          </c:xVal>
          <c:yVal>
            <c:numRef>
              <c:f>Sheet1!$E$4:$E$17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Sheet1!$A$95</c:f>
              <c:strCache>
                <c:ptCount val="1"/>
                <c:pt idx="0">
                  <c:v>5/18/2011</c:v>
                </c:pt>
              </c:strCache>
            </c:strRef>
          </c:tx>
          <c:spPr>
            <a:ln>
              <a:solidFill>
                <a:srgbClr val="00B050"/>
              </a:solidFill>
              <a:prstDash val="sysDash"/>
            </a:ln>
          </c:spPr>
          <c:xVal>
            <c:numRef>
              <c:f>Sheet1!$AD$95:$AD$107</c:f>
              <c:numCache>
                <c:formatCode>General</c:formatCode>
                <c:ptCount val="13"/>
                <c:pt idx="0">
                  <c:v>0.18937387320416352</c:v>
                </c:pt>
                <c:pt idx="1">
                  <c:v>0.21601789057638454</c:v>
                </c:pt>
                <c:pt idx="2">
                  <c:v>0.20759118268218851</c:v>
                </c:pt>
                <c:pt idx="3">
                  <c:v>0.21715013427830313</c:v>
                </c:pt>
                <c:pt idx="4">
                  <c:v>0.21128997087433976</c:v>
                </c:pt>
                <c:pt idx="5">
                  <c:v>0.21177519240325823</c:v>
                </c:pt>
                <c:pt idx="6">
                  <c:v>0.23636430436719652</c:v>
                </c:pt>
                <c:pt idx="7">
                  <c:v>0.23338811453704741</c:v>
                </c:pt>
                <c:pt idx="8">
                  <c:v>0.24220330867019879</c:v>
                </c:pt>
                <c:pt idx="9">
                  <c:v>0.2644292844399394</c:v>
                </c:pt>
                <c:pt idx="10">
                  <c:v>0.27632894289071519</c:v>
                </c:pt>
                <c:pt idx="11">
                  <c:v>0.26900492527933145</c:v>
                </c:pt>
                <c:pt idx="12">
                  <c:v>0.25270977806464778</c:v>
                </c:pt>
              </c:numCache>
            </c:numRef>
          </c:xVal>
          <c:yVal>
            <c:numRef>
              <c:f>Sheet1!$E$4:$E$17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Sheet1!$A$109</c:f>
              <c:strCache>
                <c:ptCount val="1"/>
                <c:pt idx="0">
                  <c:v>6/3/2011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  <a:prstDash val="dash"/>
            </a:ln>
          </c:spPr>
          <c:errBars>
            <c:errDir val="x"/>
            <c:errBarType val="both"/>
            <c:errValType val="stdErr"/>
            <c:noEndCap val="0"/>
          </c:errBars>
          <c:xVal>
            <c:numRef>
              <c:f>Sheet1!$AD$109:$AD$121</c:f>
              <c:numCache>
                <c:formatCode>General</c:formatCode>
                <c:ptCount val="13"/>
                <c:pt idx="0">
                  <c:v>0.1407693625300821</c:v>
                </c:pt>
                <c:pt idx="1">
                  <c:v>0.18089717849953824</c:v>
                </c:pt>
                <c:pt idx="2">
                  <c:v>0.17103820003351319</c:v>
                </c:pt>
                <c:pt idx="3">
                  <c:v>0.17378092849773968</c:v>
                </c:pt>
                <c:pt idx="4">
                  <c:v>0.17312818855156661</c:v>
                </c:pt>
                <c:pt idx="5">
                  <c:v>0.169294670043906</c:v>
                </c:pt>
                <c:pt idx="6">
                  <c:v>0.18678279904908882</c:v>
                </c:pt>
                <c:pt idx="7">
                  <c:v>0.19789682523142849</c:v>
                </c:pt>
                <c:pt idx="8">
                  <c:v>0.20961024144257459</c:v>
                </c:pt>
                <c:pt idx="9">
                  <c:v>0.22065706771274463</c:v>
                </c:pt>
                <c:pt idx="10">
                  <c:v>0.23527492644731665</c:v>
                </c:pt>
                <c:pt idx="11">
                  <c:v>0.26801910375365906</c:v>
                </c:pt>
                <c:pt idx="12">
                  <c:v>0.30151639213097164</c:v>
                </c:pt>
              </c:numCache>
            </c:numRef>
          </c:xVal>
          <c:yVal>
            <c:numRef>
              <c:f>Sheet1!$E$4:$E$17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Sheet1!$A$123</c:f>
              <c:strCache>
                <c:ptCount val="1"/>
                <c:pt idx="0">
                  <c:v>6/22/2011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errBars>
            <c:errDir val="x"/>
            <c:errBarType val="both"/>
            <c:errValType val="stdErr"/>
            <c:noEndCap val="0"/>
          </c:errBars>
          <c:xVal>
            <c:numRef>
              <c:f>Sheet1!$AD$123:$AD$135</c:f>
              <c:numCache>
                <c:formatCode>General</c:formatCode>
                <c:ptCount val="13"/>
                <c:pt idx="0">
                  <c:v>0.16881300477751041</c:v>
                </c:pt>
                <c:pt idx="1">
                  <c:v>0.18611652934337058</c:v>
                </c:pt>
                <c:pt idx="2">
                  <c:v>0.17845300115931159</c:v>
                </c:pt>
                <c:pt idx="3">
                  <c:v>0.19533831243404126</c:v>
                </c:pt>
                <c:pt idx="4">
                  <c:v>0.21413915046869303</c:v>
                </c:pt>
                <c:pt idx="5">
                  <c:v>0.19827917921001281</c:v>
                </c:pt>
                <c:pt idx="6">
                  <c:v>0.20251176316633443</c:v>
                </c:pt>
                <c:pt idx="7">
                  <c:v>0.19722968420499989</c:v>
                </c:pt>
                <c:pt idx="8">
                  <c:v>0.20642998585637284</c:v>
                </c:pt>
                <c:pt idx="9">
                  <c:v>0.21638080101004528</c:v>
                </c:pt>
                <c:pt idx="10">
                  <c:v>0.24763788101354697</c:v>
                </c:pt>
                <c:pt idx="11">
                  <c:v>0.25277025781043649</c:v>
                </c:pt>
                <c:pt idx="12">
                  <c:v>0.2696559500554454</c:v>
                </c:pt>
              </c:numCache>
            </c:numRef>
          </c:xVal>
          <c:yVal>
            <c:numRef>
              <c:f>Sheet1!$E$4:$E$17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400128"/>
        <c:axId val="524401664"/>
      </c:scatterChart>
      <c:valAx>
        <c:axId val="524400128"/>
        <c:scaling>
          <c:orientation val="minMax"/>
        </c:scaling>
        <c:delete val="0"/>
        <c:axPos val="t"/>
        <c:majorGridlines/>
        <c:numFmt formatCode="General" sourceLinked="1"/>
        <c:majorTickMark val="out"/>
        <c:minorTickMark val="none"/>
        <c:tickLblPos val="nextTo"/>
        <c:crossAx val="524401664"/>
        <c:crosses val="autoZero"/>
        <c:crossBetween val="midCat"/>
      </c:valAx>
      <c:valAx>
        <c:axId val="524401664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440012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LMK sm CBS</a:t>
            </a:r>
            <a:r>
              <a:rPr lang="en-US" baseline="0"/>
              <a:t> data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4/29/2010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Sheet1!$AE$4:$AE$17</c:f>
              <c:numCache>
                <c:formatCode>General</c:formatCode>
                <c:ptCount val="14"/>
                <c:pt idx="0">
                  <c:v>9.5059511433228383E-2</c:v>
                </c:pt>
                <c:pt idx="1">
                  <c:v>0.13805193474148594</c:v>
                </c:pt>
                <c:pt idx="2">
                  <c:v>0.14504785547862553</c:v>
                </c:pt>
                <c:pt idx="3">
                  <c:v>0.14461693769662995</c:v>
                </c:pt>
                <c:pt idx="4">
                  <c:v>0.14726586665240743</c:v>
                </c:pt>
                <c:pt idx="5">
                  <c:v>0.15688564972347474</c:v>
                </c:pt>
                <c:pt idx="6">
                  <c:v>0.15604016094267614</c:v>
                </c:pt>
                <c:pt idx="7">
                  <c:v>0.15226347664910658</c:v>
                </c:pt>
                <c:pt idx="8">
                  <c:v>0.15730709009563898</c:v>
                </c:pt>
                <c:pt idx="9">
                  <c:v>0.11129768852361256</c:v>
                </c:pt>
                <c:pt idx="10">
                  <c:v>0.15784634279839854</c:v>
                </c:pt>
                <c:pt idx="11">
                  <c:v>0.16600529152401439</c:v>
                </c:pt>
                <c:pt idx="12">
                  <c:v>0.18132133221109822</c:v>
                </c:pt>
                <c:pt idx="13">
                  <c:v>0.18826914032954184</c:v>
                </c:pt>
              </c:numCache>
            </c:numRef>
          </c:xVal>
          <c:yVal>
            <c:numRef>
              <c:f>Sheet1!$E$4:$E$17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Sheet1!$A$20</c:f>
              <c:strCache>
                <c:ptCount val="1"/>
                <c:pt idx="0">
                  <c:v>5/5/2010</c:v>
                </c:pt>
              </c:strCache>
            </c:strRef>
          </c:tx>
          <c:xVal>
            <c:numRef>
              <c:f>Sheet1!$AE$20:$AE$32</c:f>
              <c:numCache>
                <c:formatCode>General</c:formatCode>
                <c:ptCount val="13"/>
                <c:pt idx="0">
                  <c:v>9.9919270391270548E-2</c:v>
                </c:pt>
                <c:pt idx="1">
                  <c:v>0.13742183411505066</c:v>
                </c:pt>
                <c:pt idx="2">
                  <c:v>0.13769408380271705</c:v>
                </c:pt>
                <c:pt idx="3">
                  <c:v>0.13173354877292834</c:v>
                </c:pt>
                <c:pt idx="4">
                  <c:v>0.17076949515197326</c:v>
                </c:pt>
                <c:pt idx="5">
                  <c:v>0.15721046471365857</c:v>
                </c:pt>
                <c:pt idx="6">
                  <c:v>0.16448260744951421</c:v>
                </c:pt>
                <c:pt idx="7">
                  <c:v>0.16271165117071168</c:v>
                </c:pt>
                <c:pt idx="8">
                  <c:v>0.13933870595859646</c:v>
                </c:pt>
                <c:pt idx="9">
                  <c:v>0.17113981987142746</c:v>
                </c:pt>
                <c:pt idx="10">
                  <c:v>0.17664739490991463</c:v>
                </c:pt>
                <c:pt idx="11">
                  <c:v>0.18475074602053657</c:v>
                </c:pt>
                <c:pt idx="12">
                  <c:v>0.18371494695786003</c:v>
                </c:pt>
              </c:numCache>
            </c:numRef>
          </c:xVal>
          <c:yVal>
            <c:numRef>
              <c:f>Sheet1!$E$4:$E$17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Sheet1!$A$34</c:f>
              <c:strCache>
                <c:ptCount val="1"/>
                <c:pt idx="0">
                  <c:v>5/11/2010</c:v>
                </c:pt>
              </c:strCache>
            </c:strRef>
          </c:tx>
          <c:xVal>
            <c:numRef>
              <c:f>Sheet1!$AE$34:$AE$46</c:f>
              <c:numCache>
                <c:formatCode>General</c:formatCode>
                <c:ptCount val="13"/>
                <c:pt idx="0">
                  <c:v>0.11358043654211442</c:v>
                </c:pt>
                <c:pt idx="1">
                  <c:v>0.13506361042576945</c:v>
                </c:pt>
                <c:pt idx="2">
                  <c:v>0.15080669880458106</c:v>
                </c:pt>
                <c:pt idx="3">
                  <c:v>0.15714161751883354</c:v>
                </c:pt>
                <c:pt idx="4">
                  <c:v>0.16044529675477881</c:v>
                </c:pt>
                <c:pt idx="5">
                  <c:v>0.16212105978035987</c:v>
                </c:pt>
                <c:pt idx="6">
                  <c:v>0.1637479245173302</c:v>
                </c:pt>
                <c:pt idx="7">
                  <c:v>0.18683149622593143</c:v>
                </c:pt>
                <c:pt idx="8">
                  <c:v>0.21062553692703212</c:v>
                </c:pt>
                <c:pt idx="9">
                  <c:v>0.1960919508123577</c:v>
                </c:pt>
                <c:pt idx="10">
                  <c:v>0.19172276041646424</c:v>
                </c:pt>
                <c:pt idx="11">
                  <c:v>0.18405113970954817</c:v>
                </c:pt>
                <c:pt idx="12">
                  <c:v>0.21058200332247659</c:v>
                </c:pt>
              </c:numCache>
            </c:numRef>
          </c:xVal>
          <c:yVal>
            <c:numRef>
              <c:f>Sheet1!$E$4:$E$17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Sheet1!$A$49</c:f>
              <c:strCache>
                <c:ptCount val="1"/>
                <c:pt idx="0">
                  <c:v>5/20/2010</c:v>
                </c:pt>
              </c:strCache>
            </c:strRef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errBars>
            <c:errDir val="x"/>
            <c:errBarType val="both"/>
            <c:errValType val="stdErr"/>
            <c:noEndCap val="0"/>
          </c:errBars>
          <c:xVal>
            <c:numRef>
              <c:f>Sheet1!$AE$49:$AE$64</c:f>
              <c:numCache>
                <c:formatCode>General</c:formatCode>
                <c:ptCount val="16"/>
                <c:pt idx="0">
                  <c:v>9.5076145855730307E-2</c:v>
                </c:pt>
                <c:pt idx="1">
                  <c:v>0.13561070366648326</c:v>
                </c:pt>
                <c:pt idx="2">
                  <c:v>0.13596743076155826</c:v>
                </c:pt>
                <c:pt idx="3">
                  <c:v>0.14726580565429831</c:v>
                </c:pt>
                <c:pt idx="4">
                  <c:v>0.14641934322720643</c:v>
                </c:pt>
                <c:pt idx="5">
                  <c:v>0.16267766416387305</c:v>
                </c:pt>
                <c:pt idx="6">
                  <c:v>0.13780957421897691</c:v>
                </c:pt>
                <c:pt idx="7">
                  <c:v>0.17262275541545574</c:v>
                </c:pt>
                <c:pt idx="8">
                  <c:v>0.15836297435271796</c:v>
                </c:pt>
                <c:pt idx="9">
                  <c:v>0.17973508504109417</c:v>
                </c:pt>
                <c:pt idx="10">
                  <c:v>0.18722508904419657</c:v>
                </c:pt>
                <c:pt idx="11">
                  <c:v>0.20532738637424822</c:v>
                </c:pt>
                <c:pt idx="12">
                  <c:v>0.20045549411066907</c:v>
                </c:pt>
                <c:pt idx="13">
                  <c:v>0.24033328194083908</c:v>
                </c:pt>
                <c:pt idx="14">
                  <c:v>0.20507233538697775</c:v>
                </c:pt>
                <c:pt idx="15">
                  <c:v>0.21684764550479393</c:v>
                </c:pt>
              </c:numCache>
            </c:numRef>
          </c:xVal>
          <c:yVal>
            <c:numRef>
              <c:f>Sheet1!$E$4:$E$17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Sheet1!$A$66</c:f>
              <c:strCache>
                <c:ptCount val="1"/>
                <c:pt idx="0">
                  <c:v>5/27/2010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  <a:prstDash val="sysDot"/>
            </a:ln>
          </c:spPr>
          <c:errBars>
            <c:errDir val="x"/>
            <c:errBarType val="both"/>
            <c:errValType val="stdErr"/>
            <c:noEndCap val="0"/>
          </c:errBars>
          <c:xVal>
            <c:numRef>
              <c:f>Sheet1!$AE$66:$AE$79</c:f>
              <c:numCache>
                <c:formatCode>General</c:formatCode>
                <c:ptCount val="14"/>
                <c:pt idx="0">
                  <c:v>0.13694250124073651</c:v>
                </c:pt>
                <c:pt idx="1">
                  <c:v>0.15558058750975406</c:v>
                </c:pt>
                <c:pt idx="2">
                  <c:v>0.13261576028571379</c:v>
                </c:pt>
                <c:pt idx="3">
                  <c:v>0.15126818615758461</c:v>
                </c:pt>
                <c:pt idx="4">
                  <c:v>0.15428524694792917</c:v>
                </c:pt>
                <c:pt idx="5">
                  <c:v>0.15981585308495469</c:v>
                </c:pt>
                <c:pt idx="6">
                  <c:v>0.16018212593391101</c:v>
                </c:pt>
                <c:pt idx="7">
                  <c:v>0.15172090131711277</c:v>
                </c:pt>
                <c:pt idx="8">
                  <c:v>0.16584983695624522</c:v>
                </c:pt>
                <c:pt idx="9">
                  <c:v>0.1681396814440364</c:v>
                </c:pt>
                <c:pt idx="10">
                  <c:v>0.17093993278368869</c:v>
                </c:pt>
                <c:pt idx="11">
                  <c:v>0.17283367975163119</c:v>
                </c:pt>
                <c:pt idx="12">
                  <c:v>0.17086663164539928</c:v>
                </c:pt>
                <c:pt idx="13">
                  <c:v>0.1819429068298358</c:v>
                </c:pt>
              </c:numCache>
            </c:numRef>
          </c:xVal>
          <c:yVal>
            <c:numRef>
              <c:f>Sheet1!$E$4:$E$17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Sheet1!$A$83</c:f>
              <c:strCache>
                <c:ptCount val="1"/>
                <c:pt idx="0">
                  <c:v>5/11/2011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  <a:prstDash val="sysDash"/>
            </a:ln>
          </c:spPr>
          <c:errBars>
            <c:errDir val="x"/>
            <c:errBarType val="both"/>
            <c:errValType val="stdErr"/>
            <c:noEndCap val="0"/>
          </c:errBars>
          <c:xVal>
            <c:numRef>
              <c:f>Sheet1!$AE$83:$AE$93</c:f>
              <c:numCache>
                <c:formatCode>General</c:formatCode>
                <c:ptCount val="11"/>
                <c:pt idx="0">
                  <c:v>9.206883196083944E-2</c:v>
                </c:pt>
                <c:pt idx="1">
                  <c:v>0.12766927474016423</c:v>
                </c:pt>
                <c:pt idx="2">
                  <c:v>0.13465717949706288</c:v>
                </c:pt>
                <c:pt idx="3">
                  <c:v>0.14731951503602386</c:v>
                </c:pt>
                <c:pt idx="4">
                  <c:v>0.15170250701145199</c:v>
                </c:pt>
                <c:pt idx="5">
                  <c:v>0.16420043107687171</c:v>
                </c:pt>
                <c:pt idx="6">
                  <c:v>0.15812176691402538</c:v>
                </c:pt>
                <c:pt idx="7">
                  <c:v>0.15753229544365865</c:v>
                </c:pt>
                <c:pt idx="8">
                  <c:v>0.1977289127903378</c:v>
                </c:pt>
                <c:pt idx="9">
                  <c:v>0.20416517136638923</c:v>
                </c:pt>
                <c:pt idx="10">
                  <c:v>0.21037420900691148</c:v>
                </c:pt>
              </c:numCache>
            </c:numRef>
          </c:xVal>
          <c:yVal>
            <c:numRef>
              <c:f>Sheet1!$E$4:$E$17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Sheet1!$A$95</c:f>
              <c:strCache>
                <c:ptCount val="1"/>
                <c:pt idx="0">
                  <c:v>5/18/2011</c:v>
                </c:pt>
              </c:strCache>
            </c:strRef>
          </c:tx>
          <c:spPr>
            <a:ln>
              <a:solidFill>
                <a:srgbClr val="00B050"/>
              </a:solidFill>
              <a:prstDash val="sysDash"/>
            </a:ln>
          </c:spPr>
          <c:xVal>
            <c:numRef>
              <c:f>Sheet1!$AE$95:$AE$107</c:f>
              <c:numCache>
                <c:formatCode>General</c:formatCode>
                <c:ptCount val="13"/>
                <c:pt idx="0">
                  <c:v>0.1117034481483052</c:v>
                </c:pt>
                <c:pt idx="1">
                  <c:v>0.13377816978238849</c:v>
                </c:pt>
                <c:pt idx="2">
                  <c:v>0.15008077766989586</c:v>
                </c:pt>
                <c:pt idx="3">
                  <c:v>0.15202294674232708</c:v>
                </c:pt>
                <c:pt idx="4">
                  <c:v>0.1444648789393542</c:v>
                </c:pt>
                <c:pt idx="5">
                  <c:v>0.13623269697405513</c:v>
                </c:pt>
                <c:pt idx="6">
                  <c:v>0.15347793269517748</c:v>
                </c:pt>
                <c:pt idx="7">
                  <c:v>0.1626633385281358</c:v>
                </c:pt>
                <c:pt idx="8">
                  <c:v>0.17278377967848216</c:v>
                </c:pt>
                <c:pt idx="9">
                  <c:v>0.19427509455962358</c:v>
                </c:pt>
                <c:pt idx="10">
                  <c:v>0.18620019924700501</c:v>
                </c:pt>
                <c:pt idx="11">
                  <c:v>0.18972539641825778</c:v>
                </c:pt>
                <c:pt idx="12">
                  <c:v>0.18273956665482322</c:v>
                </c:pt>
              </c:numCache>
            </c:numRef>
          </c:xVal>
          <c:yVal>
            <c:numRef>
              <c:f>Sheet1!$E$4:$E$17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Sheet1!$A$109</c:f>
              <c:strCache>
                <c:ptCount val="1"/>
                <c:pt idx="0">
                  <c:v>6/3/2011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  <a:prstDash val="dash"/>
            </a:ln>
          </c:spPr>
          <c:errBars>
            <c:errDir val="x"/>
            <c:errBarType val="both"/>
            <c:errValType val="stdErr"/>
            <c:noEndCap val="0"/>
          </c:errBars>
          <c:xVal>
            <c:numRef>
              <c:f>Sheet1!$AE$109:$AE$121</c:f>
              <c:numCache>
                <c:formatCode>General</c:formatCode>
                <c:ptCount val="13"/>
                <c:pt idx="0">
                  <c:v>0.11554119295274978</c:v>
                </c:pt>
                <c:pt idx="1">
                  <c:v>0.14012375309103048</c:v>
                </c:pt>
                <c:pt idx="2">
                  <c:v>0.14403423271705559</c:v>
                </c:pt>
                <c:pt idx="3">
                  <c:v>0.14505347125980658</c:v>
                </c:pt>
                <c:pt idx="4">
                  <c:v>0.14848482148461956</c:v>
                </c:pt>
                <c:pt idx="5">
                  <c:v>0.14746249376268808</c:v>
                </c:pt>
                <c:pt idx="6">
                  <c:v>0.15230986632119686</c:v>
                </c:pt>
                <c:pt idx="7">
                  <c:v>0.15393526106016051</c:v>
                </c:pt>
                <c:pt idx="8">
                  <c:v>0.15587617270040746</c:v>
                </c:pt>
                <c:pt idx="9">
                  <c:v>0.1599000406473414</c:v>
                </c:pt>
                <c:pt idx="10">
                  <c:v>0.17287473806402787</c:v>
                </c:pt>
                <c:pt idx="11">
                  <c:v>0.18784614817171491</c:v>
                </c:pt>
                <c:pt idx="12">
                  <c:v>0.22073730174455788</c:v>
                </c:pt>
              </c:numCache>
            </c:numRef>
          </c:xVal>
          <c:yVal>
            <c:numRef>
              <c:f>Sheet1!$E$4:$E$17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Sheet1!$A$123</c:f>
              <c:strCache>
                <c:ptCount val="1"/>
                <c:pt idx="0">
                  <c:v>6/22/2011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errBars>
            <c:errDir val="x"/>
            <c:errBarType val="both"/>
            <c:errValType val="stdErr"/>
            <c:noEndCap val="0"/>
          </c:errBars>
          <c:xVal>
            <c:numRef>
              <c:f>Sheet1!$AE$123:$AE$135</c:f>
              <c:numCache>
                <c:formatCode>General</c:formatCode>
                <c:ptCount val="13"/>
                <c:pt idx="0">
                  <c:v>0.14748808613070977</c:v>
                </c:pt>
                <c:pt idx="1">
                  <c:v>0.15660157711178796</c:v>
                </c:pt>
                <c:pt idx="2">
                  <c:v>0.15090278129603207</c:v>
                </c:pt>
                <c:pt idx="3">
                  <c:v>0.14830986094987519</c:v>
                </c:pt>
                <c:pt idx="4">
                  <c:v>0.15344541687969801</c:v>
                </c:pt>
                <c:pt idx="5">
                  <c:v>0.15225146013466437</c:v>
                </c:pt>
                <c:pt idx="6">
                  <c:v>0.16153764208757007</c:v>
                </c:pt>
                <c:pt idx="7">
                  <c:v>0.15885929720737715</c:v>
                </c:pt>
                <c:pt idx="8">
                  <c:v>0.15909041693189091</c:v>
                </c:pt>
                <c:pt idx="9">
                  <c:v>0.16447739744465892</c:v>
                </c:pt>
                <c:pt idx="10">
                  <c:v>0.17331834978406566</c:v>
                </c:pt>
                <c:pt idx="11">
                  <c:v>0.1856457760213335</c:v>
                </c:pt>
                <c:pt idx="12">
                  <c:v>0.19075784491527162</c:v>
                </c:pt>
              </c:numCache>
            </c:numRef>
          </c:xVal>
          <c:yVal>
            <c:numRef>
              <c:f>Sheet1!$E$4:$E$17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807552"/>
        <c:axId val="524813440"/>
      </c:scatterChart>
      <c:valAx>
        <c:axId val="524807552"/>
        <c:scaling>
          <c:orientation val="minMax"/>
          <c:max val="0.2"/>
          <c:min val="8.0000000000000016E-2"/>
        </c:scaling>
        <c:delete val="0"/>
        <c:axPos val="t"/>
        <c:majorGridlines/>
        <c:numFmt formatCode="General" sourceLinked="1"/>
        <c:majorTickMark val="out"/>
        <c:minorTickMark val="none"/>
        <c:tickLblPos val="nextTo"/>
        <c:crossAx val="524813440"/>
        <c:crosses val="autoZero"/>
        <c:crossBetween val="midCat"/>
      </c:valAx>
      <c:valAx>
        <c:axId val="524813440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480755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Water Content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April 29 - Spring</c:v>
          </c:tx>
          <c:xVal>
            <c:numRef>
              <c:f>Sheet1!$AL$4:$AL$16</c:f>
              <c:numCache>
                <c:formatCode>General</c:formatCode>
                <c:ptCount val="13"/>
                <c:pt idx="0">
                  <c:v>77.754820482015191</c:v>
                </c:pt>
                <c:pt idx="1">
                  <c:v>66.246170678336995</c:v>
                </c:pt>
                <c:pt idx="2">
                  <c:v>64.049835461029232</c:v>
                </c:pt>
                <c:pt idx="3">
                  <c:v>65.161918425906947</c:v>
                </c:pt>
                <c:pt idx="4">
                  <c:v>65.02880162161469</c:v>
                </c:pt>
                <c:pt idx="5">
                  <c:v>61.267355720179211</c:v>
                </c:pt>
                <c:pt idx="6">
                  <c:v>61.113059038315058</c:v>
                </c:pt>
                <c:pt idx="7">
                  <c:v>59.525264728875001</c:v>
                </c:pt>
                <c:pt idx="8">
                  <c:v>57.526503925941768</c:v>
                </c:pt>
                <c:pt idx="9">
                  <c:v>57.003982521157148</c:v>
                </c:pt>
                <c:pt idx="10">
                  <c:v>55.119112283696751</c:v>
                </c:pt>
                <c:pt idx="11">
                  <c:v>52.371234323275708</c:v>
                </c:pt>
                <c:pt idx="12">
                  <c:v>50.96400364377412</c:v>
                </c:pt>
              </c:numCache>
            </c:numRef>
          </c:xVal>
          <c:yVal>
            <c:numRef>
              <c:f>Sheet1!$E$4:$E$16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yVal>
          <c:smooth val="1"/>
        </c:ser>
        <c:ser>
          <c:idx val="1"/>
          <c:order val="1"/>
          <c:tx>
            <c:v>May 5 - Neap</c:v>
          </c:tx>
          <c:xVal>
            <c:numRef>
              <c:f>Sheet1!$AM$4:$AM$16</c:f>
              <c:numCache>
                <c:formatCode>General</c:formatCode>
                <c:ptCount val="13"/>
                <c:pt idx="0">
                  <c:v>72.356156361329369</c:v>
                </c:pt>
                <c:pt idx="1">
                  <c:v>65.736863646381011</c:v>
                </c:pt>
                <c:pt idx="2">
                  <c:v>65.40461357672929</c:v>
                </c:pt>
                <c:pt idx="3">
                  <c:v>67.888201880058318</c:v>
                </c:pt>
                <c:pt idx="4">
                  <c:v>58.522473646258973</c:v>
                </c:pt>
                <c:pt idx="5">
                  <c:v>58.261280244132813</c:v>
                </c:pt>
                <c:pt idx="6">
                  <c:v>56.222797259649226</c:v>
                </c:pt>
                <c:pt idx="7">
                  <c:v>57.262411048886278</c:v>
                </c:pt>
                <c:pt idx="8">
                  <c:v>58.708730854920468</c:v>
                </c:pt>
                <c:pt idx="9">
                  <c:v>54.295089358397938</c:v>
                </c:pt>
                <c:pt idx="10">
                  <c:v>52.956102950061286</c:v>
                </c:pt>
                <c:pt idx="11">
                  <c:v>54.864957734863587</c:v>
                </c:pt>
                <c:pt idx="12">
                  <c:v>53.995057660626031</c:v>
                </c:pt>
              </c:numCache>
            </c:numRef>
          </c:xVal>
          <c:yVal>
            <c:numRef>
              <c:f>Sheet1!$E$4:$E$16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yVal>
          <c:smooth val="1"/>
        </c:ser>
        <c:ser>
          <c:idx val="2"/>
          <c:order val="2"/>
          <c:tx>
            <c:v>May 11 - Spring</c:v>
          </c:tx>
          <c:xVal>
            <c:numRef>
              <c:f>Sheet1!$AN$4:$AN$16</c:f>
              <c:numCache>
                <c:formatCode>General</c:formatCode>
                <c:ptCount val="13"/>
                <c:pt idx="0">
                  <c:v>69.397193449269864</c:v>
                </c:pt>
                <c:pt idx="1">
                  <c:v>66.460847600336791</c:v>
                </c:pt>
                <c:pt idx="2">
                  <c:v>63.535911602209943</c:v>
                </c:pt>
                <c:pt idx="3">
                  <c:v>61.221454071513563</c:v>
                </c:pt>
                <c:pt idx="4">
                  <c:v>58.022180735209147</c:v>
                </c:pt>
                <c:pt idx="5">
                  <c:v>59.713310016248528</c:v>
                </c:pt>
                <c:pt idx="6">
                  <c:v>58.781431334622823</c:v>
                </c:pt>
                <c:pt idx="7">
                  <c:v>56.783613220665309</c:v>
                </c:pt>
                <c:pt idx="8">
                  <c:v>51.13715961824709</c:v>
                </c:pt>
                <c:pt idx="9">
                  <c:v>52.693328036998679</c:v>
                </c:pt>
                <c:pt idx="10">
                  <c:v>55.374994021141241</c:v>
                </c:pt>
                <c:pt idx="11">
                  <c:v>53.218441596700536</c:v>
                </c:pt>
                <c:pt idx="12">
                  <c:v>52.136109351910484</c:v>
                </c:pt>
              </c:numCache>
            </c:numRef>
          </c:xVal>
          <c:yVal>
            <c:numRef>
              <c:f>Sheet1!$E$4:$E$16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yVal>
          <c:smooth val="1"/>
        </c:ser>
        <c:ser>
          <c:idx val="3"/>
          <c:order val="3"/>
          <c:tx>
            <c:v>May 20 - Neap</c:v>
          </c:tx>
          <c:xVal>
            <c:numRef>
              <c:f>Sheet1!$AO$4:$AO$16</c:f>
              <c:numCache>
                <c:formatCode>General</c:formatCode>
                <c:ptCount val="13"/>
                <c:pt idx="0">
                  <c:v>75.543085143617148</c:v>
                </c:pt>
                <c:pt idx="1">
                  <c:v>65.803095262992798</c:v>
                </c:pt>
                <c:pt idx="2">
                  <c:v>65.162144275314375</c:v>
                </c:pt>
                <c:pt idx="3">
                  <c:v>63.610668042784759</c:v>
                </c:pt>
                <c:pt idx="4">
                  <c:v>62.573640010027589</c:v>
                </c:pt>
                <c:pt idx="5">
                  <c:v>57.268516637549254</c:v>
                </c:pt>
                <c:pt idx="6">
                  <c:v>59.018914850448326</c:v>
                </c:pt>
                <c:pt idx="7">
                  <c:v>54.788155615057484</c:v>
                </c:pt>
                <c:pt idx="8">
                  <c:v>53.33953510280022</c:v>
                </c:pt>
                <c:pt idx="9">
                  <c:v>51.638110954715337</c:v>
                </c:pt>
                <c:pt idx="10">
                  <c:v>49.148838461416645</c:v>
                </c:pt>
                <c:pt idx="11">
                  <c:v>47.114922070425237</c:v>
                </c:pt>
                <c:pt idx="12">
                  <c:v>45.737169055738732</c:v>
                </c:pt>
              </c:numCache>
            </c:numRef>
          </c:xVal>
          <c:yVal>
            <c:numRef>
              <c:f>Sheet1!$E$4:$E$16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yVal>
          <c:smooth val="1"/>
        </c:ser>
        <c:ser>
          <c:idx val="4"/>
          <c:order val="4"/>
          <c:tx>
            <c:v>May 27 - Spring</c:v>
          </c:tx>
          <c:xVal>
            <c:numRef>
              <c:f>Sheet1!$AP$4:$AP$17</c:f>
              <c:numCache>
                <c:formatCode>General</c:formatCode>
                <c:ptCount val="14"/>
                <c:pt idx="0">
                  <c:v>62.805230876056015</c:v>
                </c:pt>
                <c:pt idx="1">
                  <c:v>62.679107353473547</c:v>
                </c:pt>
                <c:pt idx="2">
                  <c:v>65.813747057234394</c:v>
                </c:pt>
                <c:pt idx="3">
                  <c:v>62.583899670706941</c:v>
                </c:pt>
                <c:pt idx="4">
                  <c:v>62.332276776206172</c:v>
                </c:pt>
                <c:pt idx="5">
                  <c:v>59.482161413231729</c:v>
                </c:pt>
                <c:pt idx="6">
                  <c:v>57.362373894631965</c:v>
                </c:pt>
                <c:pt idx="7">
                  <c:v>56.674220351785898</c:v>
                </c:pt>
                <c:pt idx="8">
                  <c:v>53.244071180256782</c:v>
                </c:pt>
                <c:pt idx="9">
                  <c:v>51.554271853955896</c:v>
                </c:pt>
                <c:pt idx="10">
                  <c:v>52.338171416463616</c:v>
                </c:pt>
                <c:pt idx="11">
                  <c:v>49.831985718786107</c:v>
                </c:pt>
                <c:pt idx="12">
                  <c:v>51.50481752946714</c:v>
                </c:pt>
                <c:pt idx="13">
                  <c:v>49.598818000861868</c:v>
                </c:pt>
              </c:numCache>
            </c:numRef>
          </c:xVal>
          <c:yVal>
            <c:numRef>
              <c:f>Sheet1!$E$4:$E$17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919936"/>
        <c:axId val="524921856"/>
      </c:scatterChart>
      <c:valAx>
        <c:axId val="524919936"/>
        <c:scaling>
          <c:orientation val="minMax"/>
          <c:max val="80"/>
          <c:min val="45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Moisture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524921856"/>
        <c:crosses val="autoZero"/>
        <c:crossBetween val="midCat"/>
      </c:valAx>
      <c:valAx>
        <c:axId val="524921856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Depth down</a:t>
                </a:r>
                <a:r>
                  <a:rPr lang="en-US" baseline="0"/>
                  <a:t> core (cm)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5249199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April 29, 2010 - Spring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x"/>
            <c:errBarType val="both"/>
            <c:errValType val="stdErr"/>
            <c:noEndCap val="0"/>
          </c:errBars>
          <c:xVal>
            <c:numRef>
              <c:f>Sheet1!$AL$4:$AL$17</c:f>
              <c:numCache>
                <c:formatCode>General</c:formatCode>
                <c:ptCount val="14"/>
                <c:pt idx="0">
                  <c:v>77.754820482015191</c:v>
                </c:pt>
                <c:pt idx="1">
                  <c:v>66.246170678336995</c:v>
                </c:pt>
                <c:pt idx="2">
                  <c:v>64.049835461029232</c:v>
                </c:pt>
                <c:pt idx="3">
                  <c:v>65.161918425906947</c:v>
                </c:pt>
                <c:pt idx="4">
                  <c:v>65.02880162161469</c:v>
                </c:pt>
                <c:pt idx="5">
                  <c:v>61.267355720179211</c:v>
                </c:pt>
                <c:pt idx="6">
                  <c:v>61.113059038315058</c:v>
                </c:pt>
                <c:pt idx="7">
                  <c:v>59.525264728875001</c:v>
                </c:pt>
                <c:pt idx="8">
                  <c:v>57.526503925941768</c:v>
                </c:pt>
                <c:pt idx="9">
                  <c:v>57.003982521157148</c:v>
                </c:pt>
                <c:pt idx="10">
                  <c:v>55.119112283696751</c:v>
                </c:pt>
                <c:pt idx="11">
                  <c:v>52.371234323275708</c:v>
                </c:pt>
                <c:pt idx="12">
                  <c:v>50.96400364377412</c:v>
                </c:pt>
                <c:pt idx="13">
                  <c:v>49.397804901738581</c:v>
                </c:pt>
              </c:numCache>
            </c:numRef>
          </c:xVal>
          <c:yVal>
            <c:numRef>
              <c:f>Sheet1!$AJ$21:$AJ$34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1"/>
          <c:order val="1"/>
          <c:tx>
            <c:v>May 5, 2010 - Neap</c:v>
          </c:tx>
          <c:marker>
            <c:symbol val="none"/>
          </c:marker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Sheet1!$AM$4:$AM$16</c:f>
              <c:numCache>
                <c:formatCode>General</c:formatCode>
                <c:ptCount val="13"/>
                <c:pt idx="0">
                  <c:v>72.356156361329369</c:v>
                </c:pt>
                <c:pt idx="1">
                  <c:v>65.736863646381011</c:v>
                </c:pt>
                <c:pt idx="2">
                  <c:v>65.40461357672929</c:v>
                </c:pt>
                <c:pt idx="3">
                  <c:v>67.888201880058318</c:v>
                </c:pt>
                <c:pt idx="4">
                  <c:v>58.522473646258973</c:v>
                </c:pt>
                <c:pt idx="5">
                  <c:v>58.261280244132813</c:v>
                </c:pt>
                <c:pt idx="6">
                  <c:v>56.222797259649226</c:v>
                </c:pt>
                <c:pt idx="7">
                  <c:v>57.262411048886278</c:v>
                </c:pt>
                <c:pt idx="8">
                  <c:v>58.708730854920468</c:v>
                </c:pt>
                <c:pt idx="9">
                  <c:v>54.295089358397938</c:v>
                </c:pt>
                <c:pt idx="10">
                  <c:v>52.956102950061286</c:v>
                </c:pt>
                <c:pt idx="11">
                  <c:v>54.864957734863587</c:v>
                </c:pt>
                <c:pt idx="12">
                  <c:v>53.995057660626031</c:v>
                </c:pt>
              </c:numCache>
            </c:numRef>
          </c:xVal>
          <c:yVal>
            <c:numRef>
              <c:f>Sheet1!$E$4:$E$16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yVal>
          <c:smooth val="1"/>
        </c:ser>
        <c:ser>
          <c:idx val="2"/>
          <c:order val="2"/>
          <c:tx>
            <c:v>May 11, 2010 - Spring</c:v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Sheet1!$AN$4:$AN$16</c:f>
              <c:numCache>
                <c:formatCode>General</c:formatCode>
                <c:ptCount val="13"/>
                <c:pt idx="0">
                  <c:v>69.397193449269864</c:v>
                </c:pt>
                <c:pt idx="1">
                  <c:v>66.460847600336791</c:v>
                </c:pt>
                <c:pt idx="2">
                  <c:v>63.535911602209943</c:v>
                </c:pt>
                <c:pt idx="3">
                  <c:v>61.221454071513563</c:v>
                </c:pt>
                <c:pt idx="4">
                  <c:v>58.022180735209147</c:v>
                </c:pt>
                <c:pt idx="5">
                  <c:v>59.713310016248528</c:v>
                </c:pt>
                <c:pt idx="6">
                  <c:v>58.781431334622823</c:v>
                </c:pt>
                <c:pt idx="7">
                  <c:v>56.783613220665309</c:v>
                </c:pt>
                <c:pt idx="8">
                  <c:v>51.13715961824709</c:v>
                </c:pt>
                <c:pt idx="9">
                  <c:v>52.693328036998679</c:v>
                </c:pt>
                <c:pt idx="10">
                  <c:v>55.374994021141241</c:v>
                </c:pt>
                <c:pt idx="11">
                  <c:v>53.218441596700536</c:v>
                </c:pt>
                <c:pt idx="12">
                  <c:v>52.136109351910484</c:v>
                </c:pt>
              </c:numCache>
            </c:numRef>
          </c:xVal>
          <c:yVal>
            <c:numRef>
              <c:f>Sheet1!$E$4:$E$16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yVal>
          <c:smooth val="1"/>
        </c:ser>
        <c:ser>
          <c:idx val="3"/>
          <c:order val="3"/>
          <c:tx>
            <c:v>May 20, 2010 - Neap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Sheet1!$AO$4:$AO$16</c:f>
              <c:numCache>
                <c:formatCode>General</c:formatCode>
                <c:ptCount val="13"/>
                <c:pt idx="0">
                  <c:v>75.543085143617148</c:v>
                </c:pt>
                <c:pt idx="1">
                  <c:v>65.803095262992798</c:v>
                </c:pt>
                <c:pt idx="2">
                  <c:v>65.162144275314375</c:v>
                </c:pt>
                <c:pt idx="3">
                  <c:v>63.610668042784759</c:v>
                </c:pt>
                <c:pt idx="4">
                  <c:v>62.573640010027589</c:v>
                </c:pt>
                <c:pt idx="5">
                  <c:v>57.268516637549254</c:v>
                </c:pt>
                <c:pt idx="6">
                  <c:v>59.018914850448326</c:v>
                </c:pt>
                <c:pt idx="7">
                  <c:v>54.788155615057484</c:v>
                </c:pt>
                <c:pt idx="8">
                  <c:v>53.33953510280022</c:v>
                </c:pt>
                <c:pt idx="9">
                  <c:v>51.638110954715337</c:v>
                </c:pt>
                <c:pt idx="10">
                  <c:v>49.148838461416645</c:v>
                </c:pt>
                <c:pt idx="11">
                  <c:v>47.114922070425237</c:v>
                </c:pt>
                <c:pt idx="12">
                  <c:v>45.737169055738732</c:v>
                </c:pt>
              </c:numCache>
            </c:numRef>
          </c:xVal>
          <c:yVal>
            <c:numRef>
              <c:f>Sheet1!$E$4:$E$16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yVal>
          <c:smooth val="1"/>
        </c:ser>
        <c:ser>
          <c:idx val="4"/>
          <c:order val="4"/>
          <c:tx>
            <c:v>May 27, 2010 - Spring</c:v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Sheet1!$AP$4:$AP$17</c:f>
              <c:numCache>
                <c:formatCode>General</c:formatCode>
                <c:ptCount val="14"/>
                <c:pt idx="0">
                  <c:v>62.805230876056015</c:v>
                </c:pt>
                <c:pt idx="1">
                  <c:v>62.679107353473547</c:v>
                </c:pt>
                <c:pt idx="2">
                  <c:v>65.813747057234394</c:v>
                </c:pt>
                <c:pt idx="3">
                  <c:v>62.583899670706941</c:v>
                </c:pt>
                <c:pt idx="4">
                  <c:v>62.332276776206172</c:v>
                </c:pt>
                <c:pt idx="5">
                  <c:v>59.482161413231729</c:v>
                </c:pt>
                <c:pt idx="6">
                  <c:v>57.362373894631965</c:v>
                </c:pt>
                <c:pt idx="7">
                  <c:v>56.674220351785898</c:v>
                </c:pt>
                <c:pt idx="8">
                  <c:v>53.244071180256782</c:v>
                </c:pt>
                <c:pt idx="9">
                  <c:v>51.554271853955896</c:v>
                </c:pt>
                <c:pt idx="10">
                  <c:v>52.338171416463616</c:v>
                </c:pt>
                <c:pt idx="11">
                  <c:v>49.831985718786107</c:v>
                </c:pt>
                <c:pt idx="12">
                  <c:v>51.50481752946714</c:v>
                </c:pt>
                <c:pt idx="13">
                  <c:v>49.598818000861868</c:v>
                </c:pt>
              </c:numCache>
            </c:numRef>
          </c:xVal>
          <c:yVal>
            <c:numRef>
              <c:f>Sheet1!$E$4:$E$17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981376"/>
        <c:axId val="524983296"/>
      </c:scatterChart>
      <c:valAx>
        <c:axId val="524981376"/>
        <c:scaling>
          <c:orientation val="minMax"/>
          <c:max val="85"/>
          <c:min val="4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/>
                  <a:t>Percent Moisture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524983296"/>
        <c:crosses val="autoZero"/>
        <c:crossBetween val="midCat"/>
      </c:valAx>
      <c:valAx>
        <c:axId val="524983296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/>
                  <a:t>Depth down</a:t>
                </a:r>
                <a:r>
                  <a:rPr lang="en-US" sz="1600" baseline="0"/>
                  <a:t> core (cm)</a:t>
                </a:r>
                <a:endParaRPr lang="en-US" sz="1600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524981376"/>
        <c:crosses val="autoZero"/>
        <c:crossBetween val="midCat"/>
      </c:valAx>
      <c:spPr>
        <a:solidFill>
          <a:schemeClr val="bg1">
            <a:lumMod val="85000"/>
          </a:schemeClr>
        </a:solidFill>
        <a:ln>
          <a:gradFill>
            <a:gsLst>
              <a:gs pos="0">
                <a:schemeClr val="accent1">
                  <a:tint val="66000"/>
                  <a:satMod val="160000"/>
                </a:schemeClr>
              </a:gs>
              <a:gs pos="50000">
                <a:schemeClr val="accent1">
                  <a:tint val="44500"/>
                  <a:satMod val="160000"/>
                </a:schemeClr>
              </a:gs>
              <a:gs pos="100000">
                <a:schemeClr val="accent1">
                  <a:tint val="23500"/>
                  <a:satMod val="160000"/>
                </a:schemeClr>
              </a:gs>
            </a:gsLst>
            <a:lin ang="5400000" scaled="0"/>
          </a:gradFill>
        </a:ln>
      </c:spPr>
    </c:plotArea>
    <c:legend>
      <c:legendPos val="r"/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May 11, 2011 - Neap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errBars>
            <c:errDir val="x"/>
            <c:errBarType val="both"/>
            <c:errValType val="stdErr"/>
            <c:noEndCap val="0"/>
          </c:errBars>
          <c:xVal>
            <c:numRef>
              <c:f>Sheet1!$AQ$4:$AQ$14</c:f>
              <c:numCache>
                <c:formatCode>General</c:formatCode>
                <c:ptCount val="11"/>
                <c:pt idx="0">
                  <c:v>63.91829230374065</c:v>
                </c:pt>
                <c:pt idx="1">
                  <c:v>56.212574850299404</c:v>
                </c:pt>
                <c:pt idx="2">
                  <c:v>54.634555243898518</c:v>
                </c:pt>
                <c:pt idx="3">
                  <c:v>54.835076280654206</c:v>
                </c:pt>
                <c:pt idx="4">
                  <c:v>53.281506844398507</c:v>
                </c:pt>
                <c:pt idx="5">
                  <c:v>53.201917246077038</c:v>
                </c:pt>
                <c:pt idx="6">
                  <c:v>52.775745879569826</c:v>
                </c:pt>
                <c:pt idx="7">
                  <c:v>50.650303570914737</c:v>
                </c:pt>
                <c:pt idx="8">
                  <c:v>48.676185142278463</c:v>
                </c:pt>
                <c:pt idx="9">
                  <c:v>48.299983553533245</c:v>
                </c:pt>
                <c:pt idx="10">
                  <c:v>49.044084257740458</c:v>
                </c:pt>
              </c:numCache>
            </c:numRef>
          </c:xVal>
          <c:yVal>
            <c:numRef>
              <c:f>Sheet1!$AJ$21:$AJ$34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5"/>
          <c:order val="1"/>
          <c:tx>
            <c:v>May 18, 2011 - Spring</c:v>
          </c:tx>
          <c:spPr>
            <a:ln>
              <a:solidFill>
                <a:schemeClr val="accent3"/>
              </a:solidFill>
              <a:prstDash val="sysDash"/>
            </a:ln>
          </c:spPr>
          <c:marker>
            <c:symbol val="none"/>
          </c:marker>
          <c:dPt>
            <c:idx val="11"/>
            <c:bubble3D val="0"/>
          </c:dPt>
          <c:errBars>
            <c:errDir val="x"/>
            <c:errBarType val="both"/>
            <c:errValType val="stdErr"/>
            <c:noEndCap val="0"/>
          </c:errBars>
          <c:xVal>
            <c:numRef>
              <c:f>Sheet1!$AR$4:$AR$16</c:f>
              <c:numCache>
                <c:formatCode>General</c:formatCode>
                <c:ptCount val="13"/>
                <c:pt idx="0">
                  <c:v>61.763548664441949</c:v>
                </c:pt>
                <c:pt idx="1">
                  <c:v>57.797482153064891</c:v>
                </c:pt>
                <c:pt idx="2">
                  <c:v>59.023746363717905</c:v>
                </c:pt>
                <c:pt idx="3">
                  <c:v>57.634629970744392</c:v>
                </c:pt>
                <c:pt idx="4">
                  <c:v>58.482380969313382</c:v>
                </c:pt>
                <c:pt idx="5">
                  <c:v>58.41172586249823</c:v>
                </c:pt>
                <c:pt idx="6">
                  <c:v>54.937776266575995</c:v>
                </c:pt>
                <c:pt idx="7">
                  <c:v>55.347426533231854</c:v>
                </c:pt>
                <c:pt idx="8">
                  <c:v>54.142433037931376</c:v>
                </c:pt>
                <c:pt idx="9">
                  <c:v>51.212591729976523</c:v>
                </c:pt>
                <c:pt idx="10">
                  <c:v>49.704636685850886</c:v>
                </c:pt>
                <c:pt idx="11">
                  <c:v>50.627901813724073</c:v>
                </c:pt>
                <c:pt idx="12">
                  <c:v>52.738563553356919</c:v>
                </c:pt>
              </c:numCache>
            </c:numRef>
          </c:xVal>
          <c:yVal>
            <c:numRef>
              <c:f>Sheet1!$AJ$21:$AJ$34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6"/>
          <c:order val="2"/>
          <c:tx>
            <c:v>June 3, 2011 - Spring</c:v>
          </c:tx>
          <c:spPr>
            <a:ln>
              <a:solidFill>
                <a:schemeClr val="accent3">
                  <a:lumMod val="50000"/>
                </a:schemeClr>
              </a:solidFill>
              <a:prstDash val="sysDot"/>
            </a:ln>
          </c:spPr>
          <c:marker>
            <c:symbol val="none"/>
          </c:marker>
          <c:errBars>
            <c:errDir val="x"/>
            <c:errBarType val="both"/>
            <c:errValType val="stdErr"/>
            <c:noEndCap val="0"/>
          </c:errBars>
          <c:xVal>
            <c:numRef>
              <c:f>Sheet1!$AS$4:$AS$16</c:f>
              <c:numCache>
                <c:formatCode>General</c:formatCode>
                <c:ptCount val="13"/>
                <c:pt idx="0">
                  <c:v>69.727496591163487</c:v>
                </c:pt>
                <c:pt idx="1">
                  <c:v>63.081649634102106</c:v>
                </c:pt>
                <c:pt idx="2">
                  <c:v>64.650863821804791</c:v>
                </c:pt>
                <c:pt idx="3">
                  <c:v>64.2103310766948</c:v>
                </c:pt>
                <c:pt idx="4">
                  <c:v>64.314891929407111</c:v>
                </c:pt>
                <c:pt idx="5">
                  <c:v>64.932527222927376</c:v>
                </c:pt>
                <c:pt idx="6">
                  <c:v>62.163462102460031</c:v>
                </c:pt>
                <c:pt idx="7">
                  <c:v>60.466278101582006</c:v>
                </c:pt>
                <c:pt idx="8">
                  <c:v>58.727622491564091</c:v>
                </c:pt>
                <c:pt idx="9">
                  <c:v>57.133053381480693</c:v>
                </c:pt>
                <c:pt idx="10">
                  <c:v>55.087384716241786</c:v>
                </c:pt>
                <c:pt idx="11">
                  <c:v>50.75335585791251</c:v>
                </c:pt>
                <c:pt idx="12">
                  <c:v>46.643248953202757</c:v>
                </c:pt>
              </c:numCache>
            </c:numRef>
          </c:xVal>
          <c:yVal>
            <c:numRef>
              <c:f>Sheet1!$AJ$21:$AJ$34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7"/>
          <c:order val="3"/>
          <c:tx>
            <c:v>June 22, 2011 - Neap</c:v>
          </c:tx>
          <c:spPr>
            <a:ln>
              <a:solidFill>
                <a:schemeClr val="accent2">
                  <a:lumMod val="50000"/>
                </a:schemeClr>
              </a:solidFill>
              <a:prstDash val="sysDot"/>
            </a:ln>
          </c:spPr>
          <c:marker>
            <c:symbol val="none"/>
          </c:marker>
          <c:errBars>
            <c:errDir val="x"/>
            <c:errBarType val="both"/>
            <c:errValType val="stdErr"/>
            <c:noEndCap val="0"/>
          </c:errBars>
          <c:xVal>
            <c:numRef>
              <c:f>Sheet1!$AT$4:$AT$16</c:f>
              <c:numCache>
                <c:formatCode>General</c:formatCode>
                <c:ptCount val="13"/>
                <c:pt idx="0">
                  <c:v>65.010562629610249</c:v>
                </c:pt>
                <c:pt idx="1">
                  <c:v>62.266718823855385</c:v>
                </c:pt>
                <c:pt idx="2">
                  <c:v>63.46700266794538</c:v>
                </c:pt>
                <c:pt idx="3">
                  <c:v>60.852808605734623</c:v>
                </c:pt>
                <c:pt idx="4">
                  <c:v>58.068695943246482</c:v>
                </c:pt>
                <c:pt idx="5">
                  <c:v>60.408724700334048</c:v>
                </c:pt>
                <c:pt idx="6">
                  <c:v>59.775256060717709</c:v>
                </c:pt>
                <c:pt idx="7">
                  <c:v>60.566829951014697</c:v>
                </c:pt>
                <c:pt idx="8">
                  <c:v>59.194719115289708</c:v>
                </c:pt>
                <c:pt idx="9">
                  <c:v>57.745235414658644</c:v>
                </c:pt>
                <c:pt idx="10">
                  <c:v>53.411953835448806</c:v>
                </c:pt>
                <c:pt idx="11">
                  <c:v>52.730581709266247</c:v>
                </c:pt>
                <c:pt idx="12">
                  <c:v>50.545208315496986</c:v>
                </c:pt>
              </c:numCache>
            </c:numRef>
          </c:xVal>
          <c:yVal>
            <c:numRef>
              <c:f>Sheet1!$AJ$21:$AJ$34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5135232"/>
        <c:axId val="525145600"/>
      </c:scatterChart>
      <c:valAx>
        <c:axId val="525135232"/>
        <c:scaling>
          <c:orientation val="minMax"/>
          <c:max val="85"/>
          <c:min val="4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/>
                  <a:t>Percent Moisture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525145600"/>
        <c:crosses val="autoZero"/>
        <c:crossBetween val="midCat"/>
      </c:valAx>
      <c:valAx>
        <c:axId val="525145600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/>
                  <a:t>Depth down</a:t>
                </a:r>
                <a:r>
                  <a:rPr lang="en-US" sz="1600" baseline="0"/>
                  <a:t> core (cm)</a:t>
                </a:r>
                <a:endParaRPr lang="en-US" sz="1600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525135232"/>
        <c:crosses val="autoZero"/>
        <c:crossBetween val="midCat"/>
      </c:valAx>
      <c:spPr>
        <a:solidFill>
          <a:schemeClr val="bg1">
            <a:lumMod val="85000"/>
          </a:schemeClr>
        </a:solidFill>
        <a:ln>
          <a:gradFill>
            <a:gsLst>
              <a:gs pos="0">
                <a:schemeClr val="accent1">
                  <a:tint val="66000"/>
                  <a:satMod val="160000"/>
                </a:schemeClr>
              </a:gs>
              <a:gs pos="50000">
                <a:schemeClr val="accent1">
                  <a:tint val="44500"/>
                  <a:satMod val="160000"/>
                </a:schemeClr>
              </a:gs>
              <a:gs pos="100000">
                <a:schemeClr val="accent1">
                  <a:tint val="23500"/>
                  <a:satMod val="160000"/>
                </a:schemeClr>
              </a:gs>
            </a:gsLst>
            <a:lin ang="5400000" scaled="0"/>
          </a:gradFill>
        </a:ln>
      </c:spPr>
    </c:plotArea>
    <c:legend>
      <c:legendPos val="r"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8"/>
          <c:order val="0"/>
          <c:tx>
            <c:v>AVE NEAP</c:v>
          </c:tx>
          <c:spPr>
            <a:ln w="88900">
              <a:solidFill>
                <a:schemeClr val="accent2">
                  <a:lumMod val="5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Sheet1!$AV$22:$AV$34</c:f>
              <c:numCache>
                <c:formatCode>General</c:formatCode>
                <c:ptCount val="13"/>
                <c:pt idx="0">
                  <c:v>69.207024109574363</c:v>
                </c:pt>
                <c:pt idx="1">
                  <c:v>62.504813145882153</c:v>
                </c:pt>
                <c:pt idx="2">
                  <c:v>62.167078940971891</c:v>
                </c:pt>
                <c:pt idx="3">
                  <c:v>61.796688702307982</c:v>
                </c:pt>
                <c:pt idx="4">
                  <c:v>58.111579110982888</c:v>
                </c:pt>
                <c:pt idx="5">
                  <c:v>57.285109707023295</c:v>
                </c:pt>
                <c:pt idx="6">
                  <c:v>56.948178512596272</c:v>
                </c:pt>
                <c:pt idx="7">
                  <c:v>55.816925046468299</c:v>
                </c:pt>
                <c:pt idx="8">
                  <c:v>54.979792553822215</c:v>
                </c:pt>
                <c:pt idx="9">
                  <c:v>52.994604820326295</c:v>
                </c:pt>
                <c:pt idx="10">
                  <c:v>51.140244876166797</c:v>
                </c:pt>
                <c:pt idx="11">
                  <c:v>51.570153838185014</c:v>
                </c:pt>
                <c:pt idx="12">
                  <c:v>50.092478343953921</c:v>
                </c:pt>
              </c:numCache>
            </c:numRef>
          </c:xVal>
          <c:yVal>
            <c:numRef>
              <c:f>Sheet1!$AJ$21:$AJ$34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9"/>
          <c:order val="1"/>
          <c:tx>
            <c:v>AVE SPRING</c:v>
          </c:tx>
          <c:spPr>
            <a:ln w="63500">
              <a:solidFill>
                <a:schemeClr val="accent3"/>
              </a:solidFill>
              <a:prstDash val="sysDot"/>
            </a:ln>
          </c:spPr>
          <c:marker>
            <c:symbol val="none"/>
          </c:marker>
          <c:xVal>
            <c:numRef>
              <c:f>Sheet1!$AV$37:$AV$49</c:f>
              <c:numCache>
                <c:formatCode>General</c:formatCode>
                <c:ptCount val="13"/>
                <c:pt idx="0">
                  <c:v>68.2896580125893</c:v>
                </c:pt>
                <c:pt idx="1">
                  <c:v>63.253051483862862</c:v>
                </c:pt>
                <c:pt idx="2">
                  <c:v>63.414820861199246</c:v>
                </c:pt>
                <c:pt idx="3">
                  <c:v>62.162446643113334</c:v>
                </c:pt>
                <c:pt idx="4">
                  <c:v>61.636106406350095</c:v>
                </c:pt>
                <c:pt idx="5">
                  <c:v>60.761416047017022</c:v>
                </c:pt>
                <c:pt idx="6">
                  <c:v>58.87162052732117</c:v>
                </c:pt>
                <c:pt idx="7">
                  <c:v>57.759360587228016</c:v>
                </c:pt>
                <c:pt idx="8">
                  <c:v>54.955558050788227</c:v>
                </c:pt>
                <c:pt idx="9">
                  <c:v>53.919445504713792</c:v>
                </c:pt>
                <c:pt idx="10">
                  <c:v>53.524859824678856</c:v>
                </c:pt>
                <c:pt idx="11">
                  <c:v>51.360583862079785</c:v>
                </c:pt>
                <c:pt idx="12">
                  <c:v>50.79734860634229</c:v>
                </c:pt>
              </c:numCache>
            </c:numRef>
          </c:xVal>
          <c:yVal>
            <c:numRef>
              <c:f>Sheet1!$AJ$21:$AJ$34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1"/>
          <c:order val="2"/>
          <c:tx>
            <c:v>May 5, 2010 - Neap</c:v>
          </c:tx>
          <c:marker>
            <c:symbol val="none"/>
          </c:marker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Sheet1!$AM$4:$AM$16</c:f>
              <c:numCache>
                <c:formatCode>General</c:formatCode>
                <c:ptCount val="13"/>
                <c:pt idx="0">
                  <c:v>72.356156361329369</c:v>
                </c:pt>
                <c:pt idx="1">
                  <c:v>65.736863646381011</c:v>
                </c:pt>
                <c:pt idx="2">
                  <c:v>65.40461357672929</c:v>
                </c:pt>
                <c:pt idx="3">
                  <c:v>67.888201880058318</c:v>
                </c:pt>
                <c:pt idx="4">
                  <c:v>58.522473646258973</c:v>
                </c:pt>
                <c:pt idx="5">
                  <c:v>58.261280244132813</c:v>
                </c:pt>
                <c:pt idx="6">
                  <c:v>56.222797259649226</c:v>
                </c:pt>
                <c:pt idx="7">
                  <c:v>57.262411048886278</c:v>
                </c:pt>
                <c:pt idx="8">
                  <c:v>58.708730854920468</c:v>
                </c:pt>
                <c:pt idx="9">
                  <c:v>54.295089358397938</c:v>
                </c:pt>
                <c:pt idx="10">
                  <c:v>52.956102950061286</c:v>
                </c:pt>
                <c:pt idx="11">
                  <c:v>54.864957734863587</c:v>
                </c:pt>
                <c:pt idx="12">
                  <c:v>53.995057660626031</c:v>
                </c:pt>
              </c:numCache>
            </c:numRef>
          </c:xVal>
          <c:yVal>
            <c:numRef>
              <c:f>Sheet1!$E$4:$E$16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yVal>
          <c:smooth val="1"/>
        </c:ser>
        <c:ser>
          <c:idx val="2"/>
          <c:order val="3"/>
          <c:tx>
            <c:v>May 11, 2010 - Spring</c:v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Sheet1!$AN$4:$AN$16</c:f>
              <c:numCache>
                <c:formatCode>General</c:formatCode>
                <c:ptCount val="13"/>
                <c:pt idx="0">
                  <c:v>69.397193449269864</c:v>
                </c:pt>
                <c:pt idx="1">
                  <c:v>66.460847600336791</c:v>
                </c:pt>
                <c:pt idx="2">
                  <c:v>63.535911602209943</c:v>
                </c:pt>
                <c:pt idx="3">
                  <c:v>61.221454071513563</c:v>
                </c:pt>
                <c:pt idx="4">
                  <c:v>58.022180735209147</c:v>
                </c:pt>
                <c:pt idx="5">
                  <c:v>59.713310016248528</c:v>
                </c:pt>
                <c:pt idx="6">
                  <c:v>58.781431334622823</c:v>
                </c:pt>
                <c:pt idx="7">
                  <c:v>56.783613220665309</c:v>
                </c:pt>
                <c:pt idx="8">
                  <c:v>51.13715961824709</c:v>
                </c:pt>
                <c:pt idx="9">
                  <c:v>52.693328036998679</c:v>
                </c:pt>
                <c:pt idx="10">
                  <c:v>55.374994021141241</c:v>
                </c:pt>
                <c:pt idx="11">
                  <c:v>53.218441596700536</c:v>
                </c:pt>
                <c:pt idx="12">
                  <c:v>52.136109351910484</c:v>
                </c:pt>
              </c:numCache>
            </c:numRef>
          </c:xVal>
          <c:yVal>
            <c:numRef>
              <c:f>Sheet1!$E$4:$E$16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yVal>
          <c:smooth val="1"/>
        </c:ser>
        <c:ser>
          <c:idx val="3"/>
          <c:order val="4"/>
          <c:tx>
            <c:v>May 20, 2010 - Neap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Sheet1!$AO$4:$AO$16</c:f>
              <c:numCache>
                <c:formatCode>General</c:formatCode>
                <c:ptCount val="13"/>
                <c:pt idx="0">
                  <c:v>75.543085143617148</c:v>
                </c:pt>
                <c:pt idx="1">
                  <c:v>65.803095262992798</c:v>
                </c:pt>
                <c:pt idx="2">
                  <c:v>65.162144275314375</c:v>
                </c:pt>
                <c:pt idx="3">
                  <c:v>63.610668042784759</c:v>
                </c:pt>
                <c:pt idx="4">
                  <c:v>62.573640010027589</c:v>
                </c:pt>
                <c:pt idx="5">
                  <c:v>57.268516637549254</c:v>
                </c:pt>
                <c:pt idx="6">
                  <c:v>59.018914850448326</c:v>
                </c:pt>
                <c:pt idx="7">
                  <c:v>54.788155615057484</c:v>
                </c:pt>
                <c:pt idx="8">
                  <c:v>53.33953510280022</c:v>
                </c:pt>
                <c:pt idx="9">
                  <c:v>51.638110954715337</c:v>
                </c:pt>
                <c:pt idx="10">
                  <c:v>49.148838461416645</c:v>
                </c:pt>
                <c:pt idx="11">
                  <c:v>47.114922070425237</c:v>
                </c:pt>
                <c:pt idx="12">
                  <c:v>45.737169055738732</c:v>
                </c:pt>
              </c:numCache>
            </c:numRef>
          </c:xVal>
          <c:yVal>
            <c:numRef>
              <c:f>Sheet1!$E$4:$E$16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yVal>
          <c:smooth val="1"/>
        </c:ser>
        <c:ser>
          <c:idx val="4"/>
          <c:order val="5"/>
          <c:tx>
            <c:v>May 27, 2010 - Spring</c:v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Sheet1!$AP$4:$AP$17</c:f>
              <c:numCache>
                <c:formatCode>General</c:formatCode>
                <c:ptCount val="14"/>
                <c:pt idx="0">
                  <c:v>62.805230876056015</c:v>
                </c:pt>
                <c:pt idx="1">
                  <c:v>62.679107353473547</c:v>
                </c:pt>
                <c:pt idx="2">
                  <c:v>65.813747057234394</c:v>
                </c:pt>
                <c:pt idx="3">
                  <c:v>62.583899670706941</c:v>
                </c:pt>
                <c:pt idx="4">
                  <c:v>62.332276776206172</c:v>
                </c:pt>
                <c:pt idx="5">
                  <c:v>59.482161413231729</c:v>
                </c:pt>
                <c:pt idx="6">
                  <c:v>57.362373894631965</c:v>
                </c:pt>
                <c:pt idx="7">
                  <c:v>56.674220351785898</c:v>
                </c:pt>
                <c:pt idx="8">
                  <c:v>53.244071180256782</c:v>
                </c:pt>
                <c:pt idx="9">
                  <c:v>51.554271853955896</c:v>
                </c:pt>
                <c:pt idx="10">
                  <c:v>52.338171416463616</c:v>
                </c:pt>
                <c:pt idx="11">
                  <c:v>49.831985718786107</c:v>
                </c:pt>
                <c:pt idx="12">
                  <c:v>51.50481752946714</c:v>
                </c:pt>
                <c:pt idx="13">
                  <c:v>49.598818000861868</c:v>
                </c:pt>
              </c:numCache>
            </c:numRef>
          </c:xVal>
          <c:yVal>
            <c:numRef>
              <c:f>Sheet1!$E$4:$E$17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0"/>
          <c:order val="6"/>
          <c:tx>
            <c:v>May 11, 2011 - Neap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errBars>
            <c:errDir val="x"/>
            <c:errBarType val="both"/>
            <c:errValType val="stdErr"/>
            <c:noEndCap val="0"/>
          </c:errBars>
          <c:xVal>
            <c:numRef>
              <c:f>Sheet1!$AQ$4:$AQ$14</c:f>
              <c:numCache>
                <c:formatCode>General</c:formatCode>
                <c:ptCount val="11"/>
                <c:pt idx="0">
                  <c:v>63.91829230374065</c:v>
                </c:pt>
                <c:pt idx="1">
                  <c:v>56.212574850299404</c:v>
                </c:pt>
                <c:pt idx="2">
                  <c:v>54.634555243898518</c:v>
                </c:pt>
                <c:pt idx="3">
                  <c:v>54.835076280654206</c:v>
                </c:pt>
                <c:pt idx="4">
                  <c:v>53.281506844398507</c:v>
                </c:pt>
                <c:pt idx="5">
                  <c:v>53.201917246077038</c:v>
                </c:pt>
                <c:pt idx="6">
                  <c:v>52.775745879569826</c:v>
                </c:pt>
                <c:pt idx="7">
                  <c:v>50.650303570914737</c:v>
                </c:pt>
                <c:pt idx="8">
                  <c:v>48.676185142278463</c:v>
                </c:pt>
                <c:pt idx="9">
                  <c:v>48.299983553533245</c:v>
                </c:pt>
                <c:pt idx="10">
                  <c:v>49.044084257740458</c:v>
                </c:pt>
              </c:numCache>
            </c:numRef>
          </c:xVal>
          <c:yVal>
            <c:numRef>
              <c:f>Sheet1!$AJ$21:$AJ$34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5"/>
          <c:order val="7"/>
          <c:tx>
            <c:v>May 18, 2011 - Spring</c:v>
          </c:tx>
          <c:spPr>
            <a:ln>
              <a:solidFill>
                <a:schemeClr val="accent3"/>
              </a:solidFill>
              <a:prstDash val="sysDash"/>
            </a:ln>
          </c:spPr>
          <c:marker>
            <c:symbol val="none"/>
          </c:marker>
          <c:dPt>
            <c:idx val="11"/>
            <c:bubble3D val="0"/>
          </c:dPt>
          <c:errBars>
            <c:errDir val="x"/>
            <c:errBarType val="both"/>
            <c:errValType val="stdErr"/>
            <c:noEndCap val="0"/>
          </c:errBars>
          <c:xVal>
            <c:numRef>
              <c:f>Sheet1!$AR$4:$AR$16</c:f>
              <c:numCache>
                <c:formatCode>General</c:formatCode>
                <c:ptCount val="13"/>
                <c:pt idx="0">
                  <c:v>61.763548664441949</c:v>
                </c:pt>
                <c:pt idx="1">
                  <c:v>57.797482153064891</c:v>
                </c:pt>
                <c:pt idx="2">
                  <c:v>59.023746363717905</c:v>
                </c:pt>
                <c:pt idx="3">
                  <c:v>57.634629970744392</c:v>
                </c:pt>
                <c:pt idx="4">
                  <c:v>58.482380969313382</c:v>
                </c:pt>
                <c:pt idx="5">
                  <c:v>58.41172586249823</c:v>
                </c:pt>
                <c:pt idx="6">
                  <c:v>54.937776266575995</c:v>
                </c:pt>
                <c:pt idx="7">
                  <c:v>55.347426533231854</c:v>
                </c:pt>
                <c:pt idx="8">
                  <c:v>54.142433037931376</c:v>
                </c:pt>
                <c:pt idx="9">
                  <c:v>51.212591729976523</c:v>
                </c:pt>
                <c:pt idx="10">
                  <c:v>49.704636685850886</c:v>
                </c:pt>
                <c:pt idx="11">
                  <c:v>50.627901813724073</c:v>
                </c:pt>
                <c:pt idx="12">
                  <c:v>52.738563553356919</c:v>
                </c:pt>
              </c:numCache>
            </c:numRef>
          </c:xVal>
          <c:yVal>
            <c:numRef>
              <c:f>Sheet1!$AJ$21:$AJ$34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6"/>
          <c:order val="8"/>
          <c:tx>
            <c:v>June 3, 2011 - Spring</c:v>
          </c:tx>
          <c:spPr>
            <a:ln>
              <a:solidFill>
                <a:schemeClr val="accent3">
                  <a:lumMod val="50000"/>
                </a:schemeClr>
              </a:solidFill>
              <a:prstDash val="sysDot"/>
            </a:ln>
          </c:spPr>
          <c:marker>
            <c:symbol val="none"/>
          </c:marker>
          <c:errBars>
            <c:errDir val="x"/>
            <c:errBarType val="both"/>
            <c:errValType val="stdErr"/>
            <c:noEndCap val="0"/>
          </c:errBars>
          <c:xVal>
            <c:numRef>
              <c:f>Sheet1!$AS$4:$AS$16</c:f>
              <c:numCache>
                <c:formatCode>General</c:formatCode>
                <c:ptCount val="13"/>
                <c:pt idx="0">
                  <c:v>69.727496591163487</c:v>
                </c:pt>
                <c:pt idx="1">
                  <c:v>63.081649634102106</c:v>
                </c:pt>
                <c:pt idx="2">
                  <c:v>64.650863821804791</c:v>
                </c:pt>
                <c:pt idx="3">
                  <c:v>64.2103310766948</c:v>
                </c:pt>
                <c:pt idx="4">
                  <c:v>64.314891929407111</c:v>
                </c:pt>
                <c:pt idx="5">
                  <c:v>64.932527222927376</c:v>
                </c:pt>
                <c:pt idx="6">
                  <c:v>62.163462102460031</c:v>
                </c:pt>
                <c:pt idx="7">
                  <c:v>60.466278101582006</c:v>
                </c:pt>
                <c:pt idx="8">
                  <c:v>58.727622491564091</c:v>
                </c:pt>
                <c:pt idx="9">
                  <c:v>57.133053381480693</c:v>
                </c:pt>
                <c:pt idx="10">
                  <c:v>55.087384716241786</c:v>
                </c:pt>
                <c:pt idx="11">
                  <c:v>50.75335585791251</c:v>
                </c:pt>
                <c:pt idx="12">
                  <c:v>46.643248953202757</c:v>
                </c:pt>
              </c:numCache>
            </c:numRef>
          </c:xVal>
          <c:yVal>
            <c:numRef>
              <c:f>Sheet1!$AJ$21:$AJ$34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7"/>
          <c:order val="9"/>
          <c:tx>
            <c:v>June 22, 2011 - Neap</c:v>
          </c:tx>
          <c:spPr>
            <a:ln>
              <a:solidFill>
                <a:schemeClr val="accent2">
                  <a:lumMod val="50000"/>
                </a:schemeClr>
              </a:solidFill>
              <a:prstDash val="sysDot"/>
            </a:ln>
          </c:spPr>
          <c:marker>
            <c:symbol val="none"/>
          </c:marker>
          <c:errBars>
            <c:errDir val="x"/>
            <c:errBarType val="both"/>
            <c:errValType val="stdErr"/>
            <c:noEndCap val="0"/>
          </c:errBars>
          <c:xVal>
            <c:numRef>
              <c:f>Sheet1!$AT$4:$AT$16</c:f>
              <c:numCache>
                <c:formatCode>General</c:formatCode>
                <c:ptCount val="13"/>
                <c:pt idx="0">
                  <c:v>65.010562629610249</c:v>
                </c:pt>
                <c:pt idx="1">
                  <c:v>62.266718823855385</c:v>
                </c:pt>
                <c:pt idx="2">
                  <c:v>63.46700266794538</c:v>
                </c:pt>
                <c:pt idx="3">
                  <c:v>60.852808605734623</c:v>
                </c:pt>
                <c:pt idx="4">
                  <c:v>58.068695943246482</c:v>
                </c:pt>
                <c:pt idx="5">
                  <c:v>60.408724700334048</c:v>
                </c:pt>
                <c:pt idx="6">
                  <c:v>59.775256060717709</c:v>
                </c:pt>
                <c:pt idx="7">
                  <c:v>60.566829951014697</c:v>
                </c:pt>
                <c:pt idx="8">
                  <c:v>59.194719115289708</c:v>
                </c:pt>
                <c:pt idx="9">
                  <c:v>57.745235414658644</c:v>
                </c:pt>
                <c:pt idx="10">
                  <c:v>53.411953835448806</c:v>
                </c:pt>
                <c:pt idx="11">
                  <c:v>52.730581709266247</c:v>
                </c:pt>
                <c:pt idx="12">
                  <c:v>50.545208315496986</c:v>
                </c:pt>
              </c:numCache>
            </c:numRef>
          </c:xVal>
          <c:yVal>
            <c:numRef>
              <c:f>Sheet1!$AJ$21:$AJ$34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ser>
          <c:idx val="10"/>
          <c:order val="10"/>
          <c:tx>
            <c:v>April 29, 2010 - Spring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x"/>
            <c:errBarType val="both"/>
            <c:errValType val="stdErr"/>
            <c:noEndCap val="0"/>
          </c:errBars>
          <c:xVal>
            <c:numRef>
              <c:f>Sheet1!$AL$4:$AL$17</c:f>
              <c:numCache>
                <c:formatCode>General</c:formatCode>
                <c:ptCount val="14"/>
                <c:pt idx="0">
                  <c:v>77.754820482015191</c:v>
                </c:pt>
                <c:pt idx="1">
                  <c:v>66.246170678336995</c:v>
                </c:pt>
                <c:pt idx="2">
                  <c:v>64.049835461029232</c:v>
                </c:pt>
                <c:pt idx="3">
                  <c:v>65.161918425906947</c:v>
                </c:pt>
                <c:pt idx="4">
                  <c:v>65.02880162161469</c:v>
                </c:pt>
                <c:pt idx="5">
                  <c:v>61.267355720179211</c:v>
                </c:pt>
                <c:pt idx="6">
                  <c:v>61.113059038315058</c:v>
                </c:pt>
                <c:pt idx="7">
                  <c:v>59.525264728875001</c:v>
                </c:pt>
                <c:pt idx="8">
                  <c:v>57.526503925941768</c:v>
                </c:pt>
                <c:pt idx="9">
                  <c:v>57.003982521157148</c:v>
                </c:pt>
                <c:pt idx="10">
                  <c:v>55.119112283696751</c:v>
                </c:pt>
                <c:pt idx="11">
                  <c:v>52.371234323275708</c:v>
                </c:pt>
                <c:pt idx="12">
                  <c:v>50.96400364377412</c:v>
                </c:pt>
                <c:pt idx="13">
                  <c:v>49.397804901738581</c:v>
                </c:pt>
              </c:numCache>
            </c:numRef>
          </c:xVal>
          <c:yVal>
            <c:numRef>
              <c:f>Sheet1!$AJ$21:$AJ$34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5317632"/>
        <c:axId val="525319552"/>
      </c:scatterChart>
      <c:valAx>
        <c:axId val="525317632"/>
        <c:scaling>
          <c:orientation val="minMax"/>
          <c:max val="85"/>
          <c:min val="4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/>
                  <a:t>Percent Moisture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525319552"/>
        <c:crosses val="autoZero"/>
        <c:crossBetween val="midCat"/>
      </c:valAx>
      <c:valAx>
        <c:axId val="525319552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/>
                  <a:t>Depth down</a:t>
                </a:r>
                <a:r>
                  <a:rPr lang="en-US" sz="1600" baseline="0"/>
                  <a:t> core (cm)</a:t>
                </a:r>
                <a:endParaRPr lang="en-US" sz="1600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525317632"/>
        <c:crosses val="autoZero"/>
        <c:crossBetween val="midCat"/>
      </c:valAx>
      <c:spPr>
        <a:solidFill>
          <a:schemeClr val="bg1">
            <a:lumMod val="85000"/>
          </a:schemeClr>
        </a:solidFill>
        <a:ln>
          <a:gradFill>
            <a:gsLst>
              <a:gs pos="0">
                <a:schemeClr val="accent1">
                  <a:tint val="66000"/>
                  <a:satMod val="160000"/>
                </a:schemeClr>
              </a:gs>
              <a:gs pos="50000">
                <a:schemeClr val="accent1">
                  <a:tint val="44500"/>
                  <a:satMod val="160000"/>
                </a:schemeClr>
              </a:gs>
              <a:gs pos="100000">
                <a:schemeClr val="accent1">
                  <a:tint val="23500"/>
                  <a:satMod val="160000"/>
                </a:schemeClr>
              </a:gs>
            </a:gsLst>
            <a:lin ang="5400000" scaled="0"/>
          </a:gradFill>
        </a:ln>
      </c:spPr>
    </c:plotArea>
    <c:legend>
      <c:legendPos val="r"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Sheet2!$A$2</c:f>
              <c:strCache>
                <c:ptCount val="1"/>
                <c:pt idx="0">
                  <c:v>mud</c:v>
                </c:pt>
              </c:strCache>
            </c:strRef>
          </c:tx>
          <c:invertIfNegative val="0"/>
          <c:val>
            <c:numRef>
              <c:f>Sheet2!$A$3:$A$7</c:f>
              <c:numCache>
                <c:formatCode>General</c:formatCode>
                <c:ptCount val="5"/>
                <c:pt idx="0">
                  <c:v>97.293599999999998</c:v>
                </c:pt>
                <c:pt idx="1">
                  <c:v>76.860600000000005</c:v>
                </c:pt>
                <c:pt idx="2">
                  <c:v>76.787199999999999</c:v>
                </c:pt>
                <c:pt idx="3">
                  <c:v>85.977900000000005</c:v>
                </c:pt>
                <c:pt idx="4">
                  <c:v>70.531599999999997</c:v>
                </c:pt>
              </c:numCache>
            </c:numRef>
          </c:val>
        </c:ser>
        <c:ser>
          <c:idx val="1"/>
          <c:order val="1"/>
          <c:tx>
            <c:strRef>
              <c:f>Sheet2!$B$2</c:f>
              <c:strCache>
                <c:ptCount val="1"/>
                <c:pt idx="0">
                  <c:v>sand</c:v>
                </c:pt>
              </c:strCache>
            </c:strRef>
          </c:tx>
          <c:invertIfNegative val="0"/>
          <c:val>
            <c:numRef>
              <c:f>Sheet2!$B$3:$B$7</c:f>
              <c:numCache>
                <c:formatCode>General</c:formatCode>
                <c:ptCount val="5"/>
                <c:pt idx="0">
                  <c:v>2.7064000000000021</c:v>
                </c:pt>
                <c:pt idx="1">
                  <c:v>23.139399999999995</c:v>
                </c:pt>
                <c:pt idx="2">
                  <c:v>23.212800000000001</c:v>
                </c:pt>
                <c:pt idx="3">
                  <c:v>14.022099999999995</c:v>
                </c:pt>
                <c:pt idx="4">
                  <c:v>29.468400000000003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5488896"/>
        <c:axId val="525490432"/>
      </c:barChart>
      <c:catAx>
        <c:axId val="525488896"/>
        <c:scaling>
          <c:orientation val="minMax"/>
        </c:scaling>
        <c:delete val="0"/>
        <c:axPos val="b"/>
        <c:majorTickMark val="out"/>
        <c:minorTickMark val="none"/>
        <c:tickLblPos val="nextTo"/>
        <c:crossAx val="525490432"/>
        <c:crosses val="autoZero"/>
        <c:auto val="1"/>
        <c:lblAlgn val="ctr"/>
        <c:lblOffset val="100"/>
        <c:noMultiLvlLbl val="0"/>
      </c:catAx>
      <c:valAx>
        <c:axId val="5254904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25488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invertIfNegative val="0"/>
          <c:val>
            <c:numRef>
              <c:f>Sheet2!$D$3:$D$7</c:f>
              <c:numCache>
                <c:formatCode>General</c:formatCode>
                <c:ptCount val="5"/>
                <c:pt idx="0">
                  <c:v>73.391900000000007</c:v>
                </c:pt>
                <c:pt idx="1">
                  <c:v>75.281099999999995</c:v>
                </c:pt>
                <c:pt idx="2">
                  <c:v>74.459900000000005</c:v>
                </c:pt>
                <c:pt idx="3">
                  <c:v>74.128299999999996</c:v>
                </c:pt>
                <c:pt idx="4">
                  <c:v>70.997500000000002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Sheet2!$E$3:$E$7</c:f>
              <c:numCache>
                <c:formatCode>General</c:formatCode>
                <c:ptCount val="5"/>
                <c:pt idx="0">
                  <c:v>26.608099999999993</c:v>
                </c:pt>
                <c:pt idx="1">
                  <c:v>24.718900000000005</c:v>
                </c:pt>
                <c:pt idx="2">
                  <c:v>25.540099999999995</c:v>
                </c:pt>
                <c:pt idx="3">
                  <c:v>25.871700000000004</c:v>
                </c:pt>
                <c:pt idx="4">
                  <c:v>29.002499999999998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5544064"/>
        <c:axId val="525582720"/>
      </c:barChart>
      <c:catAx>
        <c:axId val="525544064"/>
        <c:scaling>
          <c:orientation val="minMax"/>
        </c:scaling>
        <c:delete val="0"/>
        <c:axPos val="b"/>
        <c:majorTickMark val="out"/>
        <c:minorTickMark val="none"/>
        <c:tickLblPos val="nextTo"/>
        <c:crossAx val="525582720"/>
        <c:crosses val="autoZero"/>
        <c:auto val="1"/>
        <c:lblAlgn val="ctr"/>
        <c:lblOffset val="100"/>
        <c:noMultiLvlLbl val="0"/>
      </c:catAx>
      <c:valAx>
        <c:axId val="5255827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25544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pageSetup orientation="landscape" horizontalDpi="300" verticalDpi="30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tabSelected="1" zoomScale="111" workbookViewId="0" zoomToFit="1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pageSetup orientation="landscape" horizontalDpi="300" verticalDpi="300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pageSetup orientation="landscape" horizontalDpi="300" verticalDpi="300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horizontalDpi="1200" verticalDpi="12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9522" cy="630362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9522" cy="630362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9522" cy="630362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9522" cy="630362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9522" cy="630362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9522" cy="630362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12</xdr:row>
      <xdr:rowOff>85725</xdr:rowOff>
    </xdr:from>
    <xdr:to>
      <xdr:col>7</xdr:col>
      <xdr:colOff>381000</xdr:colOff>
      <xdr:row>26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</xdr:colOff>
      <xdr:row>12</xdr:row>
      <xdr:rowOff>85725</xdr:rowOff>
    </xdr:from>
    <xdr:to>
      <xdr:col>15</xdr:col>
      <xdr:colOff>361950</xdr:colOff>
      <xdr:row>26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35"/>
  <sheetViews>
    <sheetView topLeftCell="A16" zoomScale="80" zoomScaleNormal="80" workbookViewId="0">
      <pane xSplit="1" topLeftCell="B1" activePane="topRight" state="frozen"/>
      <selection pane="topRight" activeCell="D129" sqref="D129"/>
    </sheetView>
  </sheetViews>
  <sheetFormatPr defaultRowHeight="15" x14ac:dyDescent="0.25"/>
  <cols>
    <col min="1" max="1" width="13.140625" customWidth="1"/>
    <col min="2" max="4" width="11.42578125" customWidth="1"/>
    <col min="5" max="5" width="9.140625" style="1"/>
    <col min="6" max="8" width="9.140625" style="39"/>
    <col min="9" max="9" width="9.140625" style="40"/>
    <col min="10" max="10" width="10.5703125" style="41" bestFit="1" customWidth="1"/>
    <col min="11" max="11" width="10.5703125" style="4" customWidth="1"/>
    <col min="12" max="14" width="9.140625" style="39"/>
    <col min="15" max="15" width="9.140625" style="40"/>
    <col min="16" max="18" width="9.140625" style="39"/>
    <col min="19" max="19" width="9.140625" style="40"/>
    <col min="21" max="21" width="14" customWidth="1"/>
    <col min="30" max="30" width="13" bestFit="1" customWidth="1"/>
    <col min="31" max="31" width="13" customWidth="1"/>
    <col min="32" max="32" width="11.5703125" customWidth="1"/>
    <col min="33" max="33" width="11.28515625" customWidth="1"/>
    <col min="34" max="34" width="12" customWidth="1"/>
    <col min="35" max="37" width="9.140625" style="39"/>
    <col min="38" max="44" width="13" style="39" bestFit="1" customWidth="1"/>
    <col min="45" max="45" width="8.7109375" style="39" bestFit="1" customWidth="1"/>
    <col min="46" max="46" width="9.85546875" style="39" bestFit="1" customWidth="1"/>
    <col min="47" max="16384" width="9.140625" style="39"/>
  </cols>
  <sheetData>
    <row r="1" spans="1:52" s="42" customFormat="1" x14ac:dyDescent="0.25">
      <c r="A1" s="2"/>
      <c r="B1" s="2"/>
      <c r="C1" s="2"/>
      <c r="D1" s="2"/>
      <c r="E1" s="3"/>
      <c r="F1" s="6" t="s">
        <v>12</v>
      </c>
      <c r="G1" s="6"/>
      <c r="H1" s="2"/>
      <c r="I1" s="3"/>
      <c r="J1" s="9" t="s">
        <v>13</v>
      </c>
      <c r="K1" s="11" t="s">
        <v>13</v>
      </c>
      <c r="L1" s="6" t="s">
        <v>0</v>
      </c>
      <c r="M1" s="6"/>
      <c r="N1" s="2"/>
      <c r="O1" s="3"/>
      <c r="P1" s="6" t="s">
        <v>1</v>
      </c>
      <c r="Q1" s="6"/>
      <c r="R1" s="2"/>
      <c r="S1" s="3"/>
      <c r="T1" s="2"/>
      <c r="U1" s="2"/>
      <c r="V1" s="2"/>
      <c r="W1" s="2"/>
      <c r="X1" s="2"/>
      <c r="Y1" s="2"/>
      <c r="Z1" s="2"/>
      <c r="AA1" s="2"/>
      <c r="AB1" s="2">
        <v>1</v>
      </c>
      <c r="AC1" s="2">
        <v>2</v>
      </c>
      <c r="AD1" s="2">
        <v>3</v>
      </c>
      <c r="AE1" s="2"/>
      <c r="AF1" s="2"/>
      <c r="AG1" s="2"/>
      <c r="AH1" s="2"/>
    </row>
    <row r="2" spans="1:52" s="42" customFormat="1" x14ac:dyDescent="0.25">
      <c r="A2" s="2" t="s">
        <v>71</v>
      </c>
      <c r="B2" s="2" t="s">
        <v>2</v>
      </c>
      <c r="C2" s="2"/>
      <c r="D2" s="2" t="s">
        <v>73</v>
      </c>
      <c r="E2" s="3" t="s">
        <v>11</v>
      </c>
      <c r="F2" s="6" t="s">
        <v>3</v>
      </c>
      <c r="G2" s="6" t="s">
        <v>4</v>
      </c>
      <c r="H2" s="2" t="s">
        <v>5</v>
      </c>
      <c r="I2" s="3" t="s">
        <v>6</v>
      </c>
      <c r="J2" s="9" t="s">
        <v>108</v>
      </c>
      <c r="K2" s="11" t="s">
        <v>14</v>
      </c>
      <c r="L2" s="6" t="s">
        <v>7</v>
      </c>
      <c r="M2" s="6" t="s">
        <v>8</v>
      </c>
      <c r="N2" s="2" t="s">
        <v>5</v>
      </c>
      <c r="O2" s="3" t="s">
        <v>6</v>
      </c>
      <c r="P2" s="6" t="s">
        <v>7</v>
      </c>
      <c r="Q2" s="6" t="s">
        <v>8</v>
      </c>
      <c r="R2" s="2" t="s">
        <v>5</v>
      </c>
      <c r="S2" s="3" t="s">
        <v>6</v>
      </c>
      <c r="T2" s="2" t="s">
        <v>15</v>
      </c>
      <c r="U2" s="2" t="s">
        <v>16</v>
      </c>
      <c r="V2" s="2" t="s">
        <v>39</v>
      </c>
      <c r="W2" s="2" t="s">
        <v>40</v>
      </c>
      <c r="X2" s="2"/>
      <c r="Y2" s="2" t="s">
        <v>180</v>
      </c>
      <c r="Z2" s="2" t="s">
        <v>181</v>
      </c>
      <c r="AA2" s="2" t="s">
        <v>182</v>
      </c>
      <c r="AB2" s="2" t="s">
        <v>184</v>
      </c>
      <c r="AC2" s="2" t="s">
        <v>187</v>
      </c>
      <c r="AD2" s="2" t="s">
        <v>185</v>
      </c>
      <c r="AE2" s="2" t="s">
        <v>70</v>
      </c>
      <c r="AF2" s="2"/>
      <c r="AG2" s="2"/>
      <c r="AH2" s="2"/>
    </row>
    <row r="3" spans="1:52" s="42" customFormat="1" x14ac:dyDescent="0.25">
      <c r="A3" s="2"/>
      <c r="B3" s="2"/>
      <c r="C3" s="2"/>
      <c r="D3" s="2"/>
      <c r="E3" s="3"/>
      <c r="F3" s="6" t="s">
        <v>9</v>
      </c>
      <c r="G3" s="6" t="s">
        <v>9</v>
      </c>
      <c r="H3" s="2" t="s">
        <v>9</v>
      </c>
      <c r="I3" s="3" t="s">
        <v>9</v>
      </c>
      <c r="J3" s="9" t="s">
        <v>9</v>
      </c>
      <c r="K3" s="11" t="s">
        <v>9</v>
      </c>
      <c r="L3" s="6" t="s">
        <v>9</v>
      </c>
      <c r="M3" s="6" t="s">
        <v>9</v>
      </c>
      <c r="N3" s="2" t="s">
        <v>9</v>
      </c>
      <c r="O3" s="3" t="s">
        <v>9</v>
      </c>
      <c r="P3" s="6" t="s">
        <v>9</v>
      </c>
      <c r="Q3" s="6" t="s">
        <v>9</v>
      </c>
      <c r="R3" s="2" t="s">
        <v>9</v>
      </c>
      <c r="S3" s="3" t="s">
        <v>9</v>
      </c>
      <c r="T3" s="2" t="s">
        <v>10</v>
      </c>
      <c r="U3" s="2" t="s">
        <v>10</v>
      </c>
      <c r="V3" s="2"/>
      <c r="W3" s="2"/>
      <c r="X3" s="2"/>
      <c r="Y3" s="2" t="s">
        <v>9</v>
      </c>
      <c r="Z3" s="2" t="s">
        <v>9</v>
      </c>
      <c r="AA3" s="2" t="s">
        <v>186</v>
      </c>
      <c r="AB3" s="2" t="s">
        <v>183</v>
      </c>
      <c r="AC3" s="2" t="s">
        <v>183</v>
      </c>
      <c r="AD3" s="2"/>
      <c r="AE3" s="2"/>
      <c r="AF3" s="2" t="s">
        <v>68</v>
      </c>
      <c r="AG3" s="2" t="s">
        <v>69</v>
      </c>
      <c r="AH3" s="2" t="s">
        <v>70</v>
      </c>
      <c r="AL3" s="44">
        <v>40297</v>
      </c>
      <c r="AM3" s="43">
        <v>40303</v>
      </c>
      <c r="AN3" s="44">
        <v>40309</v>
      </c>
      <c r="AO3" s="43">
        <v>40318</v>
      </c>
      <c r="AP3" s="43">
        <v>40325</v>
      </c>
      <c r="AQ3" s="43">
        <v>40674</v>
      </c>
      <c r="AR3" s="43">
        <v>40681</v>
      </c>
      <c r="AS3" s="43">
        <v>40697</v>
      </c>
      <c r="AT3" s="43">
        <v>40716</v>
      </c>
      <c r="AU3" s="42" t="s">
        <v>63</v>
      </c>
      <c r="AX3" s="42" t="s">
        <v>173</v>
      </c>
      <c r="AY3" s="42" t="s">
        <v>174</v>
      </c>
      <c r="AZ3" s="42" t="s">
        <v>175</v>
      </c>
    </row>
    <row r="4" spans="1:52" x14ac:dyDescent="0.25">
      <c r="A4" s="12">
        <v>40297</v>
      </c>
      <c r="B4" s="13" t="s">
        <v>17</v>
      </c>
      <c r="C4" s="13" t="s">
        <v>18</v>
      </c>
      <c r="D4" s="13" t="s">
        <v>74</v>
      </c>
      <c r="E4" s="14">
        <v>1</v>
      </c>
      <c r="F4" s="13">
        <v>1.2286999999999999</v>
      </c>
      <c r="G4" s="13">
        <v>1.2287999999999999</v>
      </c>
      <c r="H4" s="13">
        <f>SUM(F4:G4)/2</f>
        <v>1.2287499999999998</v>
      </c>
      <c r="I4" s="14">
        <f>ABS(F4-G4)</f>
        <v>9.9999999999988987E-5</v>
      </c>
      <c r="J4" s="15">
        <v>8.8032000000000004</v>
      </c>
      <c r="K4" s="16">
        <f>J4-H4</f>
        <v>7.5744500000000006</v>
      </c>
      <c r="L4" s="16">
        <v>2.9125999999999999</v>
      </c>
      <c r="M4" s="16">
        <v>2.9148000000000001</v>
      </c>
      <c r="N4" s="13">
        <f>(L4+M4)/2</f>
        <v>2.9137</v>
      </c>
      <c r="O4" s="14">
        <f>L4-M4</f>
        <v>-2.2000000000002018E-3</v>
      </c>
      <c r="P4" s="16">
        <v>2.7322000000000002</v>
      </c>
      <c r="Q4" s="16">
        <v>2.7334999999999998</v>
      </c>
      <c r="R4" s="13">
        <f t="shared" ref="R4:R50" si="0">SUM(P4:Q4)/2</f>
        <v>2.73285</v>
      </c>
      <c r="S4" s="14">
        <f t="shared" ref="S4:S50" si="1">ABS(P4-Q4)</f>
        <v>1.2999999999996348E-3</v>
      </c>
      <c r="T4" s="13">
        <f>(N4-H4)/K4*100</f>
        <v>22.245179517984806</v>
      </c>
      <c r="U4" s="13">
        <f>100-T4</f>
        <v>77.754820482015191</v>
      </c>
      <c r="V4" s="13">
        <f t="shared" ref="V4:V17" si="2">(R4-H4)/J4*100</f>
        <v>17.085832424572882</v>
      </c>
      <c r="W4" s="13">
        <f t="shared" ref="W4:W17" si="3">T4-V4</f>
        <v>5.1593470934119239</v>
      </c>
      <c r="X4" s="13"/>
      <c r="Y4" s="13">
        <f>N4-H4</f>
        <v>1.6849500000000002</v>
      </c>
      <c r="Z4" s="13">
        <f>J4-H4</f>
        <v>7.5744500000000006</v>
      </c>
      <c r="AA4" s="13">
        <v>2.65</v>
      </c>
      <c r="AB4" s="13">
        <f>Y4/AA4</f>
        <v>0.63583018867924535</v>
      </c>
      <c r="AC4" s="13">
        <f>(Z4-Y4)</f>
        <v>5.8895</v>
      </c>
      <c r="AD4" s="13">
        <f>(AB4)/(AB4+AC4)</f>
        <v>9.7440308811091766E-2</v>
      </c>
      <c r="AE4" s="13">
        <f>(AD4-(AG4*AD4))/(1-(AG4*AD4))</f>
        <v>9.5059511433228383E-2</v>
      </c>
      <c r="AF4" s="13">
        <f t="shared" ref="AF4:AF17" si="4">(T4)/(T4+U4)</f>
        <v>0.22245179517984806</v>
      </c>
      <c r="AG4" s="13">
        <v>2.7E-2</v>
      </c>
      <c r="AH4" s="13">
        <f>(AF4-(AG4*AF4))/(1-(AG4*AF4))</f>
        <v>0.21775346725180578</v>
      </c>
      <c r="AL4" s="13">
        <f t="shared" ref="AL4:AL17" si="5">U4</f>
        <v>77.754820482015191</v>
      </c>
      <c r="AM4" s="20">
        <f t="shared" ref="AM4:AM16" si="6">U20</f>
        <v>72.356156361329369</v>
      </c>
      <c r="AN4" s="13">
        <f t="shared" ref="AN4:AN16" si="7">U34</f>
        <v>69.397193449269864</v>
      </c>
      <c r="AO4" s="20">
        <f t="shared" ref="AO4:AO19" si="8">U49</f>
        <v>75.543085143617148</v>
      </c>
      <c r="AP4" s="13">
        <f t="shared" ref="AP4:AP17" si="9">U66</f>
        <v>62.805230876056015</v>
      </c>
      <c r="AQ4" s="20">
        <f t="shared" ref="AQ4:AQ14" si="10">U83</f>
        <v>63.91829230374065</v>
      </c>
      <c r="AR4" s="13">
        <f t="shared" ref="AR4:AR16" si="11">U95</f>
        <v>61.763548664441949</v>
      </c>
      <c r="AS4" s="13">
        <f t="shared" ref="AS4:AS16" si="12">U109</f>
        <v>69.727496591163487</v>
      </c>
      <c r="AT4" s="20">
        <f t="shared" ref="AT4:AT16" si="13">U123</f>
        <v>65.010562629610249</v>
      </c>
      <c r="AU4" s="39">
        <f>STDEV(AL4:AT4)</f>
        <v>5.7343937161630993</v>
      </c>
      <c r="AX4" s="39">
        <f>AVERAGE(AL4:AP4)</f>
        <v>71.571297262457506</v>
      </c>
      <c r="AY4" s="39">
        <f>AVERAGE(AL22:AM22)</f>
        <v>73.949620752473265</v>
      </c>
      <c r="AZ4" s="39">
        <f>AVERAGE(AL37:AN37)</f>
        <v>69.985748269113699</v>
      </c>
    </row>
    <row r="5" spans="1:52" x14ac:dyDescent="0.25">
      <c r="A5" s="12">
        <v>40297</v>
      </c>
      <c r="B5" s="13" t="s">
        <v>17</v>
      </c>
      <c r="C5" s="17" t="s">
        <v>19</v>
      </c>
      <c r="D5" s="17" t="s">
        <v>75</v>
      </c>
      <c r="E5" s="14">
        <v>2</v>
      </c>
      <c r="F5" s="13">
        <v>1.2274</v>
      </c>
      <c r="G5" s="13">
        <v>1.2272000000000001</v>
      </c>
      <c r="H5" s="13">
        <f t="shared" ref="H5:H17" si="14">SUM(F5:G5)/2</f>
        <v>1.2273000000000001</v>
      </c>
      <c r="I5" s="14">
        <f t="shared" ref="I5:I17" si="15">ABS(F5-G5)</f>
        <v>1.9999999999997797E-4</v>
      </c>
      <c r="J5" s="15">
        <v>5.7972999999999999</v>
      </c>
      <c r="K5" s="16">
        <f t="shared" ref="K5:K68" si="16">J5-H5</f>
        <v>4.57</v>
      </c>
      <c r="L5" s="16">
        <v>2.7686000000000002</v>
      </c>
      <c r="M5" s="16">
        <v>2.7711000000000001</v>
      </c>
      <c r="N5" s="13">
        <f t="shared" ref="N5:N17" si="17">(L5+M5)/2</f>
        <v>2.7698499999999999</v>
      </c>
      <c r="O5" s="14">
        <f t="shared" ref="O5:O17" si="18">L5-M5</f>
        <v>-2.4999999999999467E-3</v>
      </c>
      <c r="P5" s="16">
        <v>2.6476999999999999</v>
      </c>
      <c r="Q5" s="16">
        <v>2.6539999999999999</v>
      </c>
      <c r="R5" s="13">
        <f t="shared" si="0"/>
        <v>2.6508500000000002</v>
      </c>
      <c r="S5" s="14">
        <f t="shared" si="1"/>
        <v>6.2999999999999723E-3</v>
      </c>
      <c r="T5" s="13">
        <f t="shared" ref="T5:T68" si="19">(N5-H5)/K5*100</f>
        <v>33.753829321663012</v>
      </c>
      <c r="U5" s="13">
        <f t="shared" ref="U5:U17" si="20">100-T5</f>
        <v>66.246170678336995</v>
      </c>
      <c r="V5" s="13">
        <f t="shared" si="2"/>
        <v>24.555396477670641</v>
      </c>
      <c r="W5" s="13">
        <f t="shared" si="3"/>
        <v>9.1984328439923715</v>
      </c>
      <c r="X5" s="13"/>
      <c r="Y5" s="13">
        <f t="shared" ref="Y5:Y17" si="21">N5-H5</f>
        <v>1.5425499999999999</v>
      </c>
      <c r="Z5" s="13">
        <f t="shared" ref="Z5:Z17" si="22">J5-H5</f>
        <v>4.57</v>
      </c>
      <c r="AA5" s="13">
        <v>2.65</v>
      </c>
      <c r="AB5" s="13">
        <f t="shared" ref="AB5:AB17" si="23">Y5/AA5</f>
        <v>0.58209433962264145</v>
      </c>
      <c r="AC5" s="13">
        <f t="shared" ref="AC5:AC16" si="24">(Z5-Y5)</f>
        <v>3.0274500000000004</v>
      </c>
      <c r="AD5" s="13">
        <f t="shared" ref="AD5:AD17" si="25">(AB5)/(AB5+AC5)</f>
        <v>0.1612653246097806</v>
      </c>
      <c r="AE5" s="13">
        <f t="shared" ref="AE5:AE17" si="26">(AD5-(AG5*AD5))/(1-(AG5*AD5))</f>
        <v>0.13805193474148594</v>
      </c>
      <c r="AF5" s="13">
        <f t="shared" si="4"/>
        <v>0.33753829321663015</v>
      </c>
      <c r="AG5" s="13">
        <v>0.16700000000000001</v>
      </c>
      <c r="AH5" s="13">
        <f t="shared" ref="AH5:AH17" si="27">(AF5-(AG5*AF5))/(1-(AG5*AF5))</f>
        <v>0.29796537730671019</v>
      </c>
      <c r="AL5" s="13">
        <f t="shared" si="5"/>
        <v>66.246170678336995</v>
      </c>
      <c r="AM5" s="20">
        <f t="shared" si="6"/>
        <v>65.736863646381011</v>
      </c>
      <c r="AN5" s="13">
        <f t="shared" si="7"/>
        <v>66.460847600336791</v>
      </c>
      <c r="AO5" s="20">
        <f t="shared" si="8"/>
        <v>65.803095262992798</v>
      </c>
      <c r="AP5" s="13">
        <f t="shared" si="9"/>
        <v>62.679107353473547</v>
      </c>
      <c r="AQ5" s="20">
        <f t="shared" si="10"/>
        <v>56.212574850299404</v>
      </c>
      <c r="AR5" s="13">
        <f t="shared" si="11"/>
        <v>57.797482153064891</v>
      </c>
      <c r="AS5" s="13">
        <f t="shared" si="12"/>
        <v>63.081649634102106</v>
      </c>
      <c r="AT5" s="20">
        <f t="shared" si="13"/>
        <v>62.266718823855385</v>
      </c>
      <c r="AU5" s="39">
        <f t="shared" ref="AU5:AU16" si="28">STDEV(AL5:AT5)</f>
        <v>3.7347799022413217</v>
      </c>
      <c r="AX5" s="39">
        <f t="shared" ref="AX5:AX16" si="29">AVERAGE(AL5:AP5)</f>
        <v>65.38521690830423</v>
      </c>
      <c r="AY5" s="39">
        <f t="shared" ref="AY5:AY16" si="30">AVERAGE(AL23:AM23)</f>
        <v>65.769979454686904</v>
      </c>
      <c r="AZ5" s="39">
        <f t="shared" ref="AZ5:AZ16" si="31">AVERAGE(AL38:AN38)</f>
        <v>65.128708544049104</v>
      </c>
    </row>
    <row r="6" spans="1:52" x14ac:dyDescent="0.25">
      <c r="A6" s="12">
        <v>40297</v>
      </c>
      <c r="B6" s="13" t="s">
        <v>17</v>
      </c>
      <c r="C6" s="13" t="s">
        <v>20</v>
      </c>
      <c r="D6" s="18" t="s">
        <v>76</v>
      </c>
      <c r="E6" s="14">
        <v>3</v>
      </c>
      <c r="F6" s="13">
        <v>1.2283999999999999</v>
      </c>
      <c r="G6" s="13">
        <v>1.2279</v>
      </c>
      <c r="H6" s="13">
        <f t="shared" si="14"/>
        <v>1.2281499999999999</v>
      </c>
      <c r="I6" s="14">
        <f t="shared" si="15"/>
        <v>4.9999999999994493E-4</v>
      </c>
      <c r="J6" s="15">
        <v>5.133</v>
      </c>
      <c r="K6" s="16">
        <f t="shared" si="16"/>
        <v>3.9048500000000002</v>
      </c>
      <c r="L6" s="16">
        <v>2.6314000000000002</v>
      </c>
      <c r="M6" s="16">
        <v>2.6324999999999998</v>
      </c>
      <c r="N6" s="13">
        <f t="shared" si="17"/>
        <v>2.6319499999999998</v>
      </c>
      <c r="O6" s="14">
        <f t="shared" si="18"/>
        <v>-1.0999999999996568E-3</v>
      </c>
      <c r="P6" s="16">
        <v>2.5222000000000002</v>
      </c>
      <c r="Q6" s="16">
        <v>2.5268999999999999</v>
      </c>
      <c r="R6" s="13">
        <f t="shared" si="0"/>
        <v>2.5245500000000001</v>
      </c>
      <c r="S6" s="14">
        <f t="shared" si="1"/>
        <v>4.6999999999997044E-3</v>
      </c>
      <c r="T6" s="13">
        <f t="shared" si="19"/>
        <v>35.95016453897076</v>
      </c>
      <c r="U6" s="13">
        <f t="shared" si="20"/>
        <v>64.049835461029232</v>
      </c>
      <c r="V6" s="13">
        <f t="shared" si="2"/>
        <v>25.256185466588743</v>
      </c>
      <c r="W6" s="13">
        <f t="shared" si="3"/>
        <v>10.693979072382017</v>
      </c>
      <c r="X6" s="13"/>
      <c r="Y6" s="13">
        <f t="shared" si="21"/>
        <v>1.4037999999999999</v>
      </c>
      <c r="Z6" s="13">
        <f t="shared" si="22"/>
        <v>3.9048500000000002</v>
      </c>
      <c r="AA6" s="13">
        <v>2.65</v>
      </c>
      <c r="AB6" s="13">
        <f t="shared" si="23"/>
        <v>0.52973584905660376</v>
      </c>
      <c r="AC6" s="13">
        <f t="shared" si="24"/>
        <v>2.5010500000000002</v>
      </c>
      <c r="AD6" s="13">
        <f t="shared" si="25"/>
        <v>0.17478498166457232</v>
      </c>
      <c r="AE6" s="13">
        <f t="shared" si="26"/>
        <v>0.14504785547862553</v>
      </c>
      <c r="AF6" s="13">
        <f t="shared" si="4"/>
        <v>0.35950164538970758</v>
      </c>
      <c r="AG6" s="13">
        <v>0.19900000000000001</v>
      </c>
      <c r="AH6" s="13">
        <f t="shared" si="27"/>
        <v>0.31014914437310576</v>
      </c>
      <c r="AL6" s="13">
        <f t="shared" si="5"/>
        <v>64.049835461029232</v>
      </c>
      <c r="AM6" s="20">
        <f t="shared" si="6"/>
        <v>65.40461357672929</v>
      </c>
      <c r="AN6" s="13">
        <f t="shared" si="7"/>
        <v>63.535911602209943</v>
      </c>
      <c r="AO6" s="20">
        <f t="shared" si="8"/>
        <v>65.162144275314375</v>
      </c>
      <c r="AP6" s="13">
        <f t="shared" si="9"/>
        <v>65.813747057234394</v>
      </c>
      <c r="AQ6" s="20">
        <f t="shared" si="10"/>
        <v>54.634555243898518</v>
      </c>
      <c r="AR6" s="13">
        <f t="shared" si="11"/>
        <v>59.023746363717905</v>
      </c>
      <c r="AS6" s="13">
        <f t="shared" si="12"/>
        <v>64.650863821804791</v>
      </c>
      <c r="AT6" s="20">
        <f t="shared" si="13"/>
        <v>63.46700266794538</v>
      </c>
      <c r="AU6" s="39">
        <f t="shared" si="28"/>
        <v>3.6797170633358758</v>
      </c>
      <c r="AX6" s="39">
        <f t="shared" si="29"/>
        <v>64.79325039450346</v>
      </c>
      <c r="AY6" s="39">
        <f t="shared" si="30"/>
        <v>65.28337892602184</v>
      </c>
      <c r="AZ6" s="39">
        <f t="shared" si="31"/>
        <v>64.466498040157859</v>
      </c>
    </row>
    <row r="7" spans="1:52" x14ac:dyDescent="0.25">
      <c r="A7" s="12">
        <v>40297</v>
      </c>
      <c r="B7" s="13" t="s">
        <v>17</v>
      </c>
      <c r="C7" s="13" t="s">
        <v>21</v>
      </c>
      <c r="D7" s="13"/>
      <c r="E7" s="14">
        <v>4</v>
      </c>
      <c r="F7" s="13">
        <v>1.2266999999999999</v>
      </c>
      <c r="G7" s="13">
        <v>1.2264999999999999</v>
      </c>
      <c r="H7" s="13">
        <f t="shared" si="14"/>
        <v>1.2265999999999999</v>
      </c>
      <c r="I7" s="14">
        <f t="shared" si="15"/>
        <v>1.9999999999997797E-4</v>
      </c>
      <c r="J7" s="15">
        <v>6.1055999999999999</v>
      </c>
      <c r="K7" s="16">
        <f t="shared" si="16"/>
        <v>4.8789999999999996</v>
      </c>
      <c r="L7" s="16">
        <v>2.9253999999999998</v>
      </c>
      <c r="M7" s="16">
        <v>2.9272999999999998</v>
      </c>
      <c r="N7" s="13">
        <f t="shared" si="17"/>
        <v>2.9263499999999998</v>
      </c>
      <c r="O7" s="14">
        <f t="shared" si="18"/>
        <v>-1.9000000000000128E-3</v>
      </c>
      <c r="P7" s="16">
        <v>2.7814000000000001</v>
      </c>
      <c r="Q7" s="16">
        <v>2.7875999999999999</v>
      </c>
      <c r="R7" s="13">
        <f t="shared" si="0"/>
        <v>2.7845</v>
      </c>
      <c r="S7" s="14">
        <f t="shared" si="1"/>
        <v>6.1999999999997613E-3</v>
      </c>
      <c r="T7" s="13">
        <f t="shared" si="19"/>
        <v>34.838081574093053</v>
      </c>
      <c r="U7" s="13">
        <f t="shared" si="20"/>
        <v>65.161918425906947</v>
      </c>
      <c r="V7" s="13">
        <f t="shared" si="2"/>
        <v>25.51591981132076</v>
      </c>
      <c r="W7" s="13">
        <f t="shared" si="3"/>
        <v>9.3221617627722928</v>
      </c>
      <c r="X7" s="13"/>
      <c r="Y7" s="13">
        <f t="shared" si="21"/>
        <v>1.6997499999999999</v>
      </c>
      <c r="Z7" s="13">
        <f t="shared" si="22"/>
        <v>4.8789999999999996</v>
      </c>
      <c r="AA7" s="13">
        <v>2.65</v>
      </c>
      <c r="AB7" s="13">
        <f t="shared" si="23"/>
        <v>0.64141509433962263</v>
      </c>
      <c r="AC7" s="13">
        <f t="shared" si="24"/>
        <v>3.1792499999999997</v>
      </c>
      <c r="AD7" s="13">
        <f t="shared" si="25"/>
        <v>0.16788048114708864</v>
      </c>
      <c r="AE7" s="13">
        <f t="shared" si="26"/>
        <v>0.14461693769662995</v>
      </c>
      <c r="AF7" s="13">
        <f t="shared" si="4"/>
        <v>0.34838081574093055</v>
      </c>
      <c r="AG7" s="13">
        <v>0.16200000000000001</v>
      </c>
      <c r="AH7" s="13">
        <f t="shared" si="27"/>
        <v>0.30940524135192571</v>
      </c>
      <c r="AL7" s="13">
        <f t="shared" si="5"/>
        <v>65.161918425906947</v>
      </c>
      <c r="AM7" s="20">
        <f t="shared" si="6"/>
        <v>67.888201880058318</v>
      </c>
      <c r="AN7" s="13">
        <f t="shared" si="7"/>
        <v>61.221454071513563</v>
      </c>
      <c r="AO7" s="20">
        <f t="shared" si="8"/>
        <v>63.610668042784759</v>
      </c>
      <c r="AP7" s="13">
        <f t="shared" si="9"/>
        <v>62.583899670706941</v>
      </c>
      <c r="AQ7" s="20">
        <f t="shared" si="10"/>
        <v>54.835076280654206</v>
      </c>
      <c r="AR7" s="13">
        <f t="shared" si="11"/>
        <v>57.634629970744392</v>
      </c>
      <c r="AS7" s="13">
        <f t="shared" si="12"/>
        <v>64.2103310766948</v>
      </c>
      <c r="AT7" s="20">
        <f t="shared" si="13"/>
        <v>60.852808605734623</v>
      </c>
      <c r="AU7" s="39">
        <f t="shared" si="28"/>
        <v>3.9497495567904832</v>
      </c>
      <c r="AX7" s="39">
        <f t="shared" si="29"/>
        <v>64.093228418194116</v>
      </c>
      <c r="AY7" s="39">
        <f t="shared" si="30"/>
        <v>65.749434961421542</v>
      </c>
      <c r="AZ7" s="39">
        <f t="shared" si="31"/>
        <v>62.989090722709157</v>
      </c>
    </row>
    <row r="8" spans="1:52" x14ac:dyDescent="0.25">
      <c r="A8" s="12">
        <v>40297</v>
      </c>
      <c r="B8" s="13" t="s">
        <v>17</v>
      </c>
      <c r="C8" s="13" t="s">
        <v>22</v>
      </c>
      <c r="D8" s="13" t="s">
        <v>77</v>
      </c>
      <c r="E8" s="14">
        <v>5</v>
      </c>
      <c r="F8" s="13">
        <v>1.2347999999999999</v>
      </c>
      <c r="G8" s="13">
        <v>1.2343</v>
      </c>
      <c r="H8" s="13">
        <f t="shared" si="14"/>
        <v>1.23455</v>
      </c>
      <c r="I8" s="14">
        <f t="shared" si="15"/>
        <v>4.9999999999994493E-4</v>
      </c>
      <c r="J8" s="15">
        <v>5.1318999999999999</v>
      </c>
      <c r="K8" s="16">
        <f t="shared" si="16"/>
        <v>3.8973499999999999</v>
      </c>
      <c r="L8" s="16">
        <v>2.5964999999999998</v>
      </c>
      <c r="M8" s="16">
        <v>2.5985</v>
      </c>
      <c r="N8" s="13">
        <f t="shared" si="17"/>
        <v>2.5975000000000001</v>
      </c>
      <c r="O8" s="14">
        <f t="shared" si="18"/>
        <v>-2.0000000000002238E-3</v>
      </c>
      <c r="P8" s="16">
        <v>2.4849999999999999</v>
      </c>
      <c r="Q8" s="16">
        <v>2.4903</v>
      </c>
      <c r="R8" s="13">
        <f t="shared" si="0"/>
        <v>2.4876499999999999</v>
      </c>
      <c r="S8" s="14">
        <f t="shared" si="1"/>
        <v>5.3000000000000824E-3</v>
      </c>
      <c r="T8" s="13">
        <f t="shared" si="19"/>
        <v>34.971198378385317</v>
      </c>
      <c r="U8" s="13">
        <f t="shared" si="20"/>
        <v>65.02880162161469</v>
      </c>
      <c r="V8" s="13">
        <f t="shared" si="2"/>
        <v>24.417856934078994</v>
      </c>
      <c r="W8" s="13">
        <f t="shared" si="3"/>
        <v>10.553341444306323</v>
      </c>
      <c r="X8" s="13"/>
      <c r="Y8" s="13">
        <f t="shared" si="21"/>
        <v>1.3629500000000001</v>
      </c>
      <c r="Z8" s="13">
        <f t="shared" si="22"/>
        <v>3.8973499999999999</v>
      </c>
      <c r="AA8" s="13">
        <v>2.65</v>
      </c>
      <c r="AB8" s="13">
        <f t="shared" si="23"/>
        <v>0.51432075471698124</v>
      </c>
      <c r="AC8" s="13">
        <f t="shared" si="24"/>
        <v>2.5343999999999998</v>
      </c>
      <c r="AD8" s="13">
        <f t="shared" si="25"/>
        <v>0.16870051280400941</v>
      </c>
      <c r="AE8" s="13">
        <f t="shared" si="26"/>
        <v>0.14726586665240743</v>
      </c>
      <c r="AF8" s="13">
        <f t="shared" si="4"/>
        <v>0.34971198378385315</v>
      </c>
      <c r="AG8" s="13">
        <v>0.14899999999999999</v>
      </c>
      <c r="AH8" s="13">
        <f t="shared" si="27"/>
        <v>0.31396468279684286</v>
      </c>
      <c r="AL8" s="13">
        <f t="shared" si="5"/>
        <v>65.02880162161469</v>
      </c>
      <c r="AM8" s="20">
        <f t="shared" si="6"/>
        <v>58.522473646258973</v>
      </c>
      <c r="AN8" s="13">
        <f t="shared" si="7"/>
        <v>58.022180735209147</v>
      </c>
      <c r="AO8" s="20">
        <f t="shared" si="8"/>
        <v>62.573640010027589</v>
      </c>
      <c r="AP8" s="13">
        <f t="shared" si="9"/>
        <v>62.332276776206172</v>
      </c>
      <c r="AQ8" s="20">
        <f t="shared" si="10"/>
        <v>53.281506844398507</v>
      </c>
      <c r="AR8" s="13">
        <f t="shared" si="11"/>
        <v>58.482380969313382</v>
      </c>
      <c r="AS8" s="13">
        <f t="shared" si="12"/>
        <v>64.314891929407111</v>
      </c>
      <c r="AT8" s="20">
        <f t="shared" si="13"/>
        <v>58.068695943246482</v>
      </c>
      <c r="AU8" s="39">
        <f t="shared" si="28"/>
        <v>3.7615276553861041</v>
      </c>
      <c r="AX8" s="39">
        <f t="shared" si="29"/>
        <v>61.295874557863314</v>
      </c>
      <c r="AY8" s="39">
        <f t="shared" si="30"/>
        <v>60.548056828143281</v>
      </c>
      <c r="AZ8" s="39">
        <f t="shared" si="31"/>
        <v>61.794419711010001</v>
      </c>
    </row>
    <row r="9" spans="1:52" x14ac:dyDescent="0.25">
      <c r="A9" s="12">
        <v>40297</v>
      </c>
      <c r="B9" s="13" t="s">
        <v>17</v>
      </c>
      <c r="C9" s="13" t="s">
        <v>23</v>
      </c>
      <c r="D9" s="12">
        <v>40296</v>
      </c>
      <c r="E9" s="14">
        <v>6</v>
      </c>
      <c r="F9" s="13">
        <v>1.2248000000000001</v>
      </c>
      <c r="G9" s="13">
        <v>1.2248000000000001</v>
      </c>
      <c r="H9" s="13">
        <f t="shared" si="14"/>
        <v>1.2248000000000001</v>
      </c>
      <c r="I9" s="14">
        <f t="shared" si="15"/>
        <v>0</v>
      </c>
      <c r="J9" s="15">
        <v>5.7333999999999996</v>
      </c>
      <c r="K9" s="16">
        <f t="shared" si="16"/>
        <v>4.5085999999999995</v>
      </c>
      <c r="L9" s="16">
        <v>2.9699</v>
      </c>
      <c r="M9" s="16">
        <v>2.9723000000000002</v>
      </c>
      <c r="N9" s="13">
        <f t="shared" si="17"/>
        <v>2.9710999999999999</v>
      </c>
      <c r="O9" s="14">
        <f t="shared" si="18"/>
        <v>-2.4000000000001798E-3</v>
      </c>
      <c r="P9" s="16">
        <v>2.8460999999999999</v>
      </c>
      <c r="Q9" s="16">
        <v>2.8492999999999999</v>
      </c>
      <c r="R9" s="13">
        <f t="shared" si="0"/>
        <v>2.8476999999999997</v>
      </c>
      <c r="S9" s="14">
        <f t="shared" si="1"/>
        <v>3.2000000000000917E-3</v>
      </c>
      <c r="T9" s="13">
        <f t="shared" si="19"/>
        <v>38.732644279820789</v>
      </c>
      <c r="U9" s="13">
        <f t="shared" si="20"/>
        <v>61.267355720179211</v>
      </c>
      <c r="V9" s="13">
        <f t="shared" si="2"/>
        <v>28.306066208532453</v>
      </c>
      <c r="W9" s="13">
        <f t="shared" si="3"/>
        <v>10.426578071288336</v>
      </c>
      <c r="X9" s="13"/>
      <c r="Y9" s="13">
        <f t="shared" si="21"/>
        <v>1.7462999999999997</v>
      </c>
      <c r="Z9" s="13">
        <f t="shared" si="22"/>
        <v>4.5085999999999995</v>
      </c>
      <c r="AA9" s="13">
        <v>2.65</v>
      </c>
      <c r="AB9" s="13">
        <f t="shared" si="23"/>
        <v>0.6589811320754716</v>
      </c>
      <c r="AC9" s="13">
        <f t="shared" si="24"/>
        <v>2.7622999999999998</v>
      </c>
      <c r="AD9" s="13">
        <f t="shared" si="25"/>
        <v>0.19261238893738911</v>
      </c>
      <c r="AE9" s="13">
        <f t="shared" si="26"/>
        <v>0.15688564972347474</v>
      </c>
      <c r="AF9" s="13">
        <f t="shared" si="4"/>
        <v>0.38732644279820788</v>
      </c>
      <c r="AG9" s="13">
        <v>0.22</v>
      </c>
      <c r="AH9" s="13">
        <f t="shared" si="27"/>
        <v>0.33025637096566934</v>
      </c>
      <c r="AL9" s="13">
        <f t="shared" si="5"/>
        <v>61.267355720179211</v>
      </c>
      <c r="AM9" s="20">
        <f t="shared" si="6"/>
        <v>58.261280244132813</v>
      </c>
      <c r="AN9" s="13">
        <f t="shared" si="7"/>
        <v>59.713310016248528</v>
      </c>
      <c r="AO9" s="20">
        <f t="shared" si="8"/>
        <v>57.268516637549254</v>
      </c>
      <c r="AP9" s="13">
        <f t="shared" si="9"/>
        <v>59.482161413231729</v>
      </c>
      <c r="AQ9" s="20">
        <f t="shared" si="10"/>
        <v>53.201917246077038</v>
      </c>
      <c r="AR9" s="13">
        <f t="shared" si="11"/>
        <v>58.41172586249823</v>
      </c>
      <c r="AS9" s="13">
        <f t="shared" si="12"/>
        <v>64.932527222927376</v>
      </c>
      <c r="AT9" s="20">
        <f t="shared" si="13"/>
        <v>60.408724700334048</v>
      </c>
      <c r="AU9" s="39">
        <f t="shared" si="28"/>
        <v>3.1651959513728825</v>
      </c>
      <c r="AX9" s="39">
        <f t="shared" si="29"/>
        <v>59.19852480626831</v>
      </c>
      <c r="AY9" s="39">
        <f t="shared" si="30"/>
        <v>57.764898440841037</v>
      </c>
      <c r="AZ9" s="39">
        <f t="shared" si="31"/>
        <v>60.154275716553151</v>
      </c>
    </row>
    <row r="10" spans="1:52" x14ac:dyDescent="0.25">
      <c r="A10" s="12">
        <v>40297</v>
      </c>
      <c r="B10" s="13" t="s">
        <v>17</v>
      </c>
      <c r="C10" s="13" t="s">
        <v>24</v>
      </c>
      <c r="D10" s="13"/>
      <c r="E10" s="14">
        <v>7</v>
      </c>
      <c r="F10" s="13">
        <v>1.2241</v>
      </c>
      <c r="G10" s="13">
        <v>1.2238</v>
      </c>
      <c r="H10" s="13">
        <f t="shared" si="14"/>
        <v>1.2239499999999999</v>
      </c>
      <c r="I10" s="14">
        <f t="shared" si="15"/>
        <v>2.9999999999996696E-4</v>
      </c>
      <c r="J10" s="15">
        <v>5.3593999999999999</v>
      </c>
      <c r="K10" s="16">
        <f t="shared" si="16"/>
        <v>4.1354500000000005</v>
      </c>
      <c r="L10" s="16">
        <v>2.8307000000000002</v>
      </c>
      <c r="M10" s="16">
        <v>2.8334999999999999</v>
      </c>
      <c r="N10" s="13">
        <f t="shared" si="17"/>
        <v>2.8321000000000001</v>
      </c>
      <c r="O10" s="14">
        <f t="shared" si="18"/>
        <v>-2.7999999999996916E-3</v>
      </c>
      <c r="P10" s="16">
        <v>2.7124000000000001</v>
      </c>
      <c r="Q10" s="16">
        <v>2.7187999999999999</v>
      </c>
      <c r="R10" s="13">
        <f t="shared" si="0"/>
        <v>2.7156000000000002</v>
      </c>
      <c r="S10" s="14">
        <f t="shared" si="1"/>
        <v>6.3999999999997392E-3</v>
      </c>
      <c r="T10" s="13">
        <f t="shared" si="19"/>
        <v>38.886940961684942</v>
      </c>
      <c r="U10" s="13">
        <f t="shared" si="20"/>
        <v>61.113059038315058</v>
      </c>
      <c r="V10" s="13">
        <f t="shared" si="2"/>
        <v>27.832406612680533</v>
      </c>
      <c r="W10" s="13">
        <f t="shared" si="3"/>
        <v>11.05453434900441</v>
      </c>
      <c r="X10" s="13"/>
      <c r="Y10" s="13">
        <f t="shared" si="21"/>
        <v>1.6081500000000002</v>
      </c>
      <c r="Z10" s="13">
        <f t="shared" si="22"/>
        <v>4.1354500000000005</v>
      </c>
      <c r="AA10" s="13">
        <v>2.65</v>
      </c>
      <c r="AB10" s="13">
        <f t="shared" si="23"/>
        <v>0.60684905660377364</v>
      </c>
      <c r="AC10" s="13">
        <f t="shared" si="24"/>
        <v>2.5273000000000003</v>
      </c>
      <c r="AD10" s="13">
        <f t="shared" si="25"/>
        <v>0.1936248230839944</v>
      </c>
      <c r="AE10" s="13">
        <f t="shared" si="26"/>
        <v>0.15604016094267614</v>
      </c>
      <c r="AF10" s="13">
        <f t="shared" si="4"/>
        <v>0.3888694096168494</v>
      </c>
      <c r="AG10" s="13">
        <v>0.23</v>
      </c>
      <c r="AH10" s="13">
        <f t="shared" si="27"/>
        <v>0.32884096999250184</v>
      </c>
      <c r="AL10" s="13">
        <f t="shared" si="5"/>
        <v>61.113059038315058</v>
      </c>
      <c r="AM10" s="20">
        <f t="shared" si="6"/>
        <v>56.222797259649226</v>
      </c>
      <c r="AN10" s="13">
        <f t="shared" si="7"/>
        <v>58.781431334622823</v>
      </c>
      <c r="AO10" s="20">
        <f t="shared" si="8"/>
        <v>59.018914850448326</v>
      </c>
      <c r="AP10" s="13">
        <f t="shared" si="9"/>
        <v>57.362373894631965</v>
      </c>
      <c r="AQ10" s="20">
        <f t="shared" si="10"/>
        <v>52.775745879569826</v>
      </c>
      <c r="AR10" s="13">
        <f t="shared" si="11"/>
        <v>54.937776266575995</v>
      </c>
      <c r="AS10" s="13">
        <f t="shared" si="12"/>
        <v>62.163462102460031</v>
      </c>
      <c r="AT10" s="20">
        <f t="shared" si="13"/>
        <v>59.775256060717709</v>
      </c>
      <c r="AU10" s="39">
        <f t="shared" si="28"/>
        <v>3.001217344280716</v>
      </c>
      <c r="AX10" s="39">
        <f t="shared" si="29"/>
        <v>58.499715275533482</v>
      </c>
      <c r="AY10" s="39">
        <f t="shared" si="30"/>
        <v>57.620856055048776</v>
      </c>
      <c r="AZ10" s="39">
        <f t="shared" si="31"/>
        <v>59.085621422523282</v>
      </c>
    </row>
    <row r="11" spans="1:52" x14ac:dyDescent="0.25">
      <c r="A11" s="12">
        <v>40297</v>
      </c>
      <c r="B11" s="13" t="s">
        <v>17</v>
      </c>
      <c r="C11" s="13" t="s">
        <v>25</v>
      </c>
      <c r="D11" s="13"/>
      <c r="E11" s="14">
        <v>8</v>
      </c>
      <c r="F11" s="13">
        <v>1.2286999999999999</v>
      </c>
      <c r="G11" s="13">
        <v>1.2287999999999999</v>
      </c>
      <c r="H11" s="13">
        <f t="shared" si="14"/>
        <v>1.2287499999999998</v>
      </c>
      <c r="I11" s="14">
        <f t="shared" si="15"/>
        <v>9.9999999999988987E-5</v>
      </c>
      <c r="J11" s="15">
        <v>4.7465000000000002</v>
      </c>
      <c r="K11" s="16">
        <f t="shared" si="16"/>
        <v>3.5177500000000004</v>
      </c>
      <c r="L11" s="16">
        <v>2.6520000000000001</v>
      </c>
      <c r="M11" s="16">
        <v>2.6530999999999998</v>
      </c>
      <c r="N11" s="13">
        <f t="shared" si="17"/>
        <v>2.6525499999999997</v>
      </c>
      <c r="O11" s="14">
        <f t="shared" si="18"/>
        <v>-1.0999999999996568E-3</v>
      </c>
      <c r="P11" s="16">
        <v>2.5531000000000001</v>
      </c>
      <c r="Q11" s="16">
        <v>2.5565000000000002</v>
      </c>
      <c r="R11" s="13">
        <f t="shared" si="0"/>
        <v>2.5548000000000002</v>
      </c>
      <c r="S11" s="14">
        <f t="shared" si="1"/>
        <v>3.4000000000000696E-3</v>
      </c>
      <c r="T11" s="13">
        <f t="shared" si="19"/>
        <v>40.474735271124999</v>
      </c>
      <c r="U11" s="13">
        <f t="shared" si="20"/>
        <v>59.525264728875001</v>
      </c>
      <c r="V11" s="13">
        <f t="shared" si="2"/>
        <v>27.937427578215534</v>
      </c>
      <c r="W11" s="13">
        <f t="shared" si="3"/>
        <v>12.537307692909465</v>
      </c>
      <c r="X11" s="13"/>
      <c r="Y11" s="13">
        <f t="shared" si="21"/>
        <v>1.4238</v>
      </c>
      <c r="Z11" s="13">
        <f t="shared" si="22"/>
        <v>3.5177500000000004</v>
      </c>
      <c r="AA11" s="13">
        <v>2.65</v>
      </c>
      <c r="AB11" s="13">
        <f t="shared" si="23"/>
        <v>0.53728301886792451</v>
      </c>
      <c r="AC11" s="13">
        <f t="shared" si="24"/>
        <v>2.0939500000000004</v>
      </c>
      <c r="AD11" s="13">
        <f t="shared" si="25"/>
        <v>0.20419438910016716</v>
      </c>
      <c r="AE11" s="13">
        <f t="shared" si="26"/>
        <v>0.15226347664910658</v>
      </c>
      <c r="AF11" s="13">
        <f t="shared" si="4"/>
        <v>0.40474735271125001</v>
      </c>
      <c r="AG11" s="13">
        <v>0.3</v>
      </c>
      <c r="AH11" s="13">
        <f t="shared" si="27"/>
        <v>0.32248002821449484</v>
      </c>
      <c r="AL11" s="13">
        <f t="shared" si="5"/>
        <v>59.525264728875001</v>
      </c>
      <c r="AM11" s="20">
        <f t="shared" si="6"/>
        <v>57.262411048886278</v>
      </c>
      <c r="AN11" s="13">
        <f t="shared" si="7"/>
        <v>56.783613220665309</v>
      </c>
      <c r="AO11" s="20">
        <f t="shared" si="8"/>
        <v>54.788155615057484</v>
      </c>
      <c r="AP11" s="13">
        <f t="shared" si="9"/>
        <v>56.674220351785898</v>
      </c>
      <c r="AQ11" s="20">
        <f t="shared" si="10"/>
        <v>50.650303570914737</v>
      </c>
      <c r="AR11" s="13">
        <f t="shared" si="11"/>
        <v>55.347426533231854</v>
      </c>
      <c r="AS11" s="13">
        <f t="shared" si="12"/>
        <v>60.466278101582006</v>
      </c>
      <c r="AT11" s="20">
        <f t="shared" si="13"/>
        <v>60.566829951014697</v>
      </c>
      <c r="AU11" s="39">
        <f t="shared" si="28"/>
        <v>3.1460450750299276</v>
      </c>
      <c r="AX11" s="39">
        <f t="shared" si="29"/>
        <v>57.006732993053994</v>
      </c>
      <c r="AY11" s="39">
        <f t="shared" si="30"/>
        <v>56.025283331971877</v>
      </c>
      <c r="AZ11" s="39">
        <f t="shared" si="31"/>
        <v>57.661032767108736</v>
      </c>
    </row>
    <row r="12" spans="1:52" x14ac:dyDescent="0.25">
      <c r="A12" s="12">
        <v>40297</v>
      </c>
      <c r="B12" s="13" t="s">
        <v>17</v>
      </c>
      <c r="C12" s="13" t="s">
        <v>26</v>
      </c>
      <c r="D12" s="13"/>
      <c r="E12" s="14">
        <v>9</v>
      </c>
      <c r="F12" s="13">
        <v>1.2289000000000001</v>
      </c>
      <c r="G12" s="13">
        <v>1.2284999999999999</v>
      </c>
      <c r="H12" s="13">
        <f t="shared" si="14"/>
        <v>1.2286999999999999</v>
      </c>
      <c r="I12" s="14">
        <f t="shared" si="15"/>
        <v>4.0000000000017799E-4</v>
      </c>
      <c r="J12" s="15">
        <v>4.5018000000000002</v>
      </c>
      <c r="K12" s="16">
        <f t="shared" si="16"/>
        <v>3.2731000000000003</v>
      </c>
      <c r="L12" s="16">
        <v>2.6183999999999998</v>
      </c>
      <c r="M12" s="16">
        <v>2.6194000000000002</v>
      </c>
      <c r="N12" s="13">
        <f t="shared" si="17"/>
        <v>2.6189</v>
      </c>
      <c r="O12" s="14">
        <f t="shared" si="18"/>
        <v>-1.000000000000334E-3</v>
      </c>
      <c r="P12" s="16">
        <v>2.5265</v>
      </c>
      <c r="Q12" s="16">
        <v>2.5305</v>
      </c>
      <c r="R12" s="13">
        <f t="shared" si="0"/>
        <v>2.5285000000000002</v>
      </c>
      <c r="S12" s="14">
        <f t="shared" si="1"/>
        <v>4.0000000000000036E-3</v>
      </c>
      <c r="T12" s="13">
        <f t="shared" si="19"/>
        <v>42.473496074058232</v>
      </c>
      <c r="U12" s="13">
        <f t="shared" si="20"/>
        <v>57.526503925941768</v>
      </c>
      <c r="V12" s="13">
        <f t="shared" si="2"/>
        <v>28.872895286329918</v>
      </c>
      <c r="W12" s="13">
        <f t="shared" si="3"/>
        <v>13.600600787728315</v>
      </c>
      <c r="X12" s="13"/>
      <c r="Y12" s="13">
        <f t="shared" si="21"/>
        <v>1.3902000000000001</v>
      </c>
      <c r="Z12" s="13">
        <f t="shared" si="22"/>
        <v>3.2731000000000003</v>
      </c>
      <c r="AA12" s="13">
        <v>2.65</v>
      </c>
      <c r="AB12" s="13">
        <f t="shared" si="23"/>
        <v>0.52460377358490573</v>
      </c>
      <c r="AC12" s="13">
        <f t="shared" si="24"/>
        <v>1.8829000000000002</v>
      </c>
      <c r="AD12" s="13">
        <f t="shared" si="25"/>
        <v>0.2179036142501001</v>
      </c>
      <c r="AE12" s="13">
        <f t="shared" si="26"/>
        <v>0.15730709009563898</v>
      </c>
      <c r="AF12" s="13">
        <f t="shared" si="4"/>
        <v>0.42473496074058231</v>
      </c>
      <c r="AG12" s="13">
        <v>0.33</v>
      </c>
      <c r="AH12" s="13">
        <f t="shared" si="27"/>
        <v>0.33096071752677547</v>
      </c>
      <c r="AL12" s="13">
        <f t="shared" si="5"/>
        <v>57.526503925941768</v>
      </c>
      <c r="AM12" s="20">
        <f t="shared" si="6"/>
        <v>58.708730854920468</v>
      </c>
      <c r="AN12" s="13">
        <f t="shared" si="7"/>
        <v>51.13715961824709</v>
      </c>
      <c r="AO12" s="20">
        <f t="shared" si="8"/>
        <v>53.33953510280022</v>
      </c>
      <c r="AP12" s="13">
        <f t="shared" si="9"/>
        <v>53.244071180256782</v>
      </c>
      <c r="AQ12" s="20">
        <f t="shared" si="10"/>
        <v>48.676185142278463</v>
      </c>
      <c r="AR12" s="13">
        <f t="shared" si="11"/>
        <v>54.142433037931376</v>
      </c>
      <c r="AS12" s="13">
        <f t="shared" si="12"/>
        <v>58.727622491564091</v>
      </c>
      <c r="AT12" s="20">
        <f t="shared" si="13"/>
        <v>59.194719115289708</v>
      </c>
      <c r="AU12" s="39">
        <f t="shared" si="28"/>
        <v>3.7600957739602059</v>
      </c>
      <c r="AX12" s="39">
        <f t="shared" si="29"/>
        <v>54.791200136433268</v>
      </c>
      <c r="AY12" s="39">
        <f t="shared" si="30"/>
        <v>56.024132978860344</v>
      </c>
      <c r="AZ12" s="39">
        <f t="shared" si="31"/>
        <v>53.969244908148546</v>
      </c>
    </row>
    <row r="13" spans="1:52" x14ac:dyDescent="0.25">
      <c r="A13" s="12">
        <v>40297</v>
      </c>
      <c r="B13" s="13" t="s">
        <v>17</v>
      </c>
      <c r="C13" s="13" t="s">
        <v>27</v>
      </c>
      <c r="D13" s="13"/>
      <c r="E13" s="14">
        <v>10</v>
      </c>
      <c r="F13" s="13">
        <v>1.2291000000000001</v>
      </c>
      <c r="G13" s="13">
        <v>1.2291000000000001</v>
      </c>
      <c r="H13" s="13">
        <f t="shared" si="14"/>
        <v>1.2291000000000001</v>
      </c>
      <c r="I13" s="14">
        <f t="shared" si="15"/>
        <v>0</v>
      </c>
      <c r="J13" s="15">
        <v>4.8449</v>
      </c>
      <c r="K13" s="16">
        <f t="shared" si="16"/>
        <v>3.6158000000000001</v>
      </c>
      <c r="L13" s="16">
        <v>2.7826</v>
      </c>
      <c r="M13" s="16">
        <v>2.7848999999999999</v>
      </c>
      <c r="N13" s="13">
        <f t="shared" si="17"/>
        <v>2.7837499999999999</v>
      </c>
      <c r="O13" s="14">
        <f t="shared" si="18"/>
        <v>-2.2999999999999687E-3</v>
      </c>
      <c r="P13" s="16">
        <v>2.6795</v>
      </c>
      <c r="Q13" s="16">
        <v>2.6825000000000001</v>
      </c>
      <c r="R13" s="13">
        <f t="shared" si="0"/>
        <v>2.681</v>
      </c>
      <c r="S13" s="14">
        <f t="shared" si="1"/>
        <v>3.0000000000001137E-3</v>
      </c>
      <c r="T13" s="13">
        <f t="shared" si="19"/>
        <v>42.996017478842852</v>
      </c>
      <c r="U13" s="13">
        <f t="shared" si="20"/>
        <v>57.003982521157148</v>
      </c>
      <c r="V13" s="13">
        <f t="shared" si="2"/>
        <v>29.967594790398149</v>
      </c>
      <c r="W13" s="13">
        <f t="shared" si="3"/>
        <v>13.028422688444703</v>
      </c>
      <c r="X13" s="13"/>
      <c r="Y13" s="13">
        <f t="shared" si="21"/>
        <v>1.5546499999999999</v>
      </c>
      <c r="Z13" s="13">
        <f t="shared" si="22"/>
        <v>3.6158000000000001</v>
      </c>
      <c r="AA13" s="13">
        <v>2.65</v>
      </c>
      <c r="AB13" s="13">
        <f t="shared" si="23"/>
        <v>0.58666037735849053</v>
      </c>
      <c r="AC13" s="13">
        <f t="shared" si="24"/>
        <v>2.0611500000000005</v>
      </c>
      <c r="AD13" s="13">
        <f t="shared" si="25"/>
        <v>0.22156434704503075</v>
      </c>
      <c r="AE13" s="13">
        <f t="shared" si="26"/>
        <v>0.11129768852361256</v>
      </c>
      <c r="AF13" s="13">
        <f t="shared" si="4"/>
        <v>0.42996017478842852</v>
      </c>
      <c r="AG13" s="13">
        <v>0.56000000000000005</v>
      </c>
      <c r="AH13" s="13">
        <f t="shared" si="27"/>
        <v>0.24917929357320928</v>
      </c>
      <c r="AL13" s="13">
        <f t="shared" si="5"/>
        <v>57.003982521157148</v>
      </c>
      <c r="AM13" s="20">
        <f t="shared" si="6"/>
        <v>54.295089358397938</v>
      </c>
      <c r="AN13" s="13">
        <f t="shared" si="7"/>
        <v>52.693328036998679</v>
      </c>
      <c r="AO13" s="20">
        <f t="shared" si="8"/>
        <v>51.638110954715337</v>
      </c>
      <c r="AP13" s="13">
        <f t="shared" si="9"/>
        <v>51.554271853955896</v>
      </c>
      <c r="AQ13" s="20">
        <f t="shared" si="10"/>
        <v>48.299983553533245</v>
      </c>
      <c r="AR13" s="13">
        <f t="shared" si="11"/>
        <v>51.212591729976523</v>
      </c>
      <c r="AS13" s="13">
        <f t="shared" si="12"/>
        <v>57.133053381480693</v>
      </c>
      <c r="AT13" s="20">
        <f t="shared" si="13"/>
        <v>57.745235414658644</v>
      </c>
      <c r="AU13" s="39">
        <f t="shared" si="28"/>
        <v>3.2462698111997637</v>
      </c>
      <c r="AX13" s="39">
        <f t="shared" si="29"/>
        <v>53.436956545044993</v>
      </c>
      <c r="AY13" s="39">
        <f t="shared" si="30"/>
        <v>52.966600156556638</v>
      </c>
      <c r="AZ13" s="39">
        <f t="shared" si="31"/>
        <v>53.750527470703908</v>
      </c>
    </row>
    <row r="14" spans="1:52" x14ac:dyDescent="0.25">
      <c r="A14" s="12">
        <v>40297</v>
      </c>
      <c r="B14" s="13" t="s">
        <v>17</v>
      </c>
      <c r="C14" s="13" t="s">
        <v>28</v>
      </c>
      <c r="D14" s="13"/>
      <c r="E14" s="14">
        <v>11</v>
      </c>
      <c r="F14" s="13">
        <v>1.2315</v>
      </c>
      <c r="G14" s="13">
        <v>1.2318</v>
      </c>
      <c r="H14" s="13">
        <f t="shared" si="14"/>
        <v>1.2316500000000001</v>
      </c>
      <c r="I14" s="14">
        <f t="shared" si="15"/>
        <v>2.9999999999996696E-4</v>
      </c>
      <c r="J14" s="15">
        <v>4.4534000000000002</v>
      </c>
      <c r="K14" s="16">
        <f t="shared" si="16"/>
        <v>3.2217500000000001</v>
      </c>
      <c r="L14" s="16">
        <v>2.6764999999999999</v>
      </c>
      <c r="M14" s="16">
        <v>2.6787000000000001</v>
      </c>
      <c r="N14" s="13">
        <f t="shared" si="17"/>
        <v>2.6776</v>
      </c>
      <c r="O14" s="14">
        <f t="shared" si="18"/>
        <v>-2.2000000000002018E-3</v>
      </c>
      <c r="P14" s="16">
        <v>2.5741000000000001</v>
      </c>
      <c r="Q14" s="16">
        <v>2.5886</v>
      </c>
      <c r="R14" s="13">
        <f t="shared" si="0"/>
        <v>2.58135</v>
      </c>
      <c r="S14" s="14">
        <f t="shared" si="1"/>
        <v>1.4499999999999957E-2</v>
      </c>
      <c r="T14" s="13">
        <f t="shared" si="19"/>
        <v>44.880887716303249</v>
      </c>
      <c r="U14" s="13">
        <f t="shared" si="20"/>
        <v>55.119112283696751</v>
      </c>
      <c r="V14" s="13">
        <f t="shared" si="2"/>
        <v>30.307181030224093</v>
      </c>
      <c r="W14" s="13">
        <f t="shared" si="3"/>
        <v>14.573706686079156</v>
      </c>
      <c r="X14" s="13"/>
      <c r="Y14" s="13">
        <f t="shared" si="21"/>
        <v>1.4459499999999998</v>
      </c>
      <c r="Z14" s="13">
        <f t="shared" si="22"/>
        <v>3.2217500000000001</v>
      </c>
      <c r="AA14" s="13">
        <v>2.65</v>
      </c>
      <c r="AB14" s="13">
        <f t="shared" si="23"/>
        <v>0.54564150943396228</v>
      </c>
      <c r="AC14" s="13">
        <f t="shared" si="24"/>
        <v>1.7758000000000003</v>
      </c>
      <c r="AD14" s="13">
        <f t="shared" si="25"/>
        <v>0.23504426332369929</v>
      </c>
      <c r="AE14" s="13">
        <f>(AD14-(AG14*AD14))/(1-(AG14*AD14))</f>
        <v>0.15784634279839854</v>
      </c>
      <c r="AF14" s="13">
        <f t="shared" si="4"/>
        <v>0.44880887716303247</v>
      </c>
      <c r="AG14" s="13">
        <v>0.39</v>
      </c>
      <c r="AH14" s="13">
        <f t="shared" si="27"/>
        <v>0.33186082854449461</v>
      </c>
      <c r="AL14" s="13">
        <f t="shared" si="5"/>
        <v>55.119112283696751</v>
      </c>
      <c r="AM14" s="20">
        <f t="shared" si="6"/>
        <v>52.956102950061286</v>
      </c>
      <c r="AN14" s="13">
        <f t="shared" si="7"/>
        <v>55.374994021141241</v>
      </c>
      <c r="AO14" s="20">
        <f t="shared" si="8"/>
        <v>49.148838461416645</v>
      </c>
      <c r="AP14" s="13">
        <f t="shared" si="9"/>
        <v>52.338171416463616</v>
      </c>
      <c r="AQ14" s="20">
        <f t="shared" si="10"/>
        <v>49.044084257740458</v>
      </c>
      <c r="AR14" s="13">
        <f t="shared" si="11"/>
        <v>49.704636685850886</v>
      </c>
      <c r="AS14" s="13">
        <f t="shared" si="12"/>
        <v>55.087384716241786</v>
      </c>
      <c r="AT14" s="20">
        <f t="shared" si="13"/>
        <v>53.411953835448806</v>
      </c>
      <c r="AU14" s="39">
        <f t="shared" si="28"/>
        <v>2.5947655352712315</v>
      </c>
      <c r="AX14" s="39">
        <f t="shared" si="29"/>
        <v>52.987443826555911</v>
      </c>
      <c r="AY14" s="39">
        <f t="shared" si="30"/>
        <v>51.052470705738969</v>
      </c>
      <c r="AZ14" s="39">
        <f t="shared" si="31"/>
        <v>54.277425907100536</v>
      </c>
    </row>
    <row r="15" spans="1:52" x14ac:dyDescent="0.25">
      <c r="A15" s="12">
        <v>40297</v>
      </c>
      <c r="B15" s="13" t="s">
        <v>17</v>
      </c>
      <c r="C15" s="13" t="s">
        <v>29</v>
      </c>
      <c r="D15" s="13"/>
      <c r="E15" s="14">
        <v>12</v>
      </c>
      <c r="F15" s="13">
        <v>1.2264999999999999</v>
      </c>
      <c r="G15" s="13">
        <v>1.2270000000000001</v>
      </c>
      <c r="H15" s="13">
        <f t="shared" si="14"/>
        <v>1.22675</v>
      </c>
      <c r="I15" s="14">
        <f t="shared" si="15"/>
        <v>5.0000000000016698E-4</v>
      </c>
      <c r="J15" s="15">
        <v>5.4408000000000003</v>
      </c>
      <c r="K15" s="16">
        <f t="shared" si="16"/>
        <v>4.2140500000000003</v>
      </c>
      <c r="L15" s="16">
        <v>3.2330000000000001</v>
      </c>
      <c r="M15" s="16">
        <v>3.2347000000000001</v>
      </c>
      <c r="N15" s="13">
        <f t="shared" si="17"/>
        <v>3.2338500000000003</v>
      </c>
      <c r="O15" s="14">
        <f t="shared" si="18"/>
        <v>-1.7000000000000348E-3</v>
      </c>
      <c r="P15" s="16">
        <v>3.1213000000000002</v>
      </c>
      <c r="Q15" s="16">
        <v>3.1254</v>
      </c>
      <c r="R15" s="13">
        <f t="shared" si="0"/>
        <v>3.1233500000000003</v>
      </c>
      <c r="S15" s="14">
        <f t="shared" si="1"/>
        <v>4.0999999999997705E-3</v>
      </c>
      <c r="T15" s="13">
        <f t="shared" si="19"/>
        <v>47.628765676724292</v>
      </c>
      <c r="U15" s="13">
        <f t="shared" si="20"/>
        <v>52.371234323275708</v>
      </c>
      <c r="V15" s="13">
        <f t="shared" si="2"/>
        <v>34.858844287604768</v>
      </c>
      <c r="W15" s="13">
        <f t="shared" si="3"/>
        <v>12.769921389119524</v>
      </c>
      <c r="X15" s="13"/>
      <c r="Y15" s="13">
        <f t="shared" si="21"/>
        <v>2.0071000000000003</v>
      </c>
      <c r="Z15" s="13">
        <f t="shared" si="22"/>
        <v>4.2140500000000003</v>
      </c>
      <c r="AA15" s="13">
        <v>2.65</v>
      </c>
      <c r="AB15" s="13">
        <f t="shared" si="23"/>
        <v>0.75739622641509452</v>
      </c>
      <c r="AC15" s="13">
        <f t="shared" si="24"/>
        <v>2.20695</v>
      </c>
      <c r="AD15" s="13">
        <f t="shared" si="25"/>
        <v>0.25550194497052553</v>
      </c>
      <c r="AE15" s="13">
        <f t="shared" si="26"/>
        <v>0.16600529152401439</v>
      </c>
      <c r="AF15" s="13">
        <f t="shared" si="4"/>
        <v>0.47628765676724294</v>
      </c>
      <c r="AG15" s="13">
        <v>0.42</v>
      </c>
      <c r="AH15" s="13">
        <f t="shared" si="27"/>
        <v>0.34532616962932816</v>
      </c>
      <c r="AL15" s="13">
        <f t="shared" si="5"/>
        <v>52.371234323275708</v>
      </c>
      <c r="AM15" s="20">
        <f t="shared" si="6"/>
        <v>54.864957734863587</v>
      </c>
      <c r="AN15" s="13">
        <f t="shared" si="7"/>
        <v>53.218441596700536</v>
      </c>
      <c r="AO15" s="20">
        <f t="shared" si="8"/>
        <v>47.114922070425237</v>
      </c>
      <c r="AP15" s="13">
        <f t="shared" si="9"/>
        <v>49.831985718786107</v>
      </c>
      <c r="AR15" s="13">
        <f t="shared" si="11"/>
        <v>50.627901813724073</v>
      </c>
      <c r="AS15" s="13">
        <f t="shared" si="12"/>
        <v>50.75335585791251</v>
      </c>
      <c r="AT15" s="20">
        <f t="shared" si="13"/>
        <v>52.730581709266247</v>
      </c>
      <c r="AU15" s="39">
        <f t="shared" si="28"/>
        <v>2.3859402370203626</v>
      </c>
      <c r="AX15" s="39">
        <f t="shared" si="29"/>
        <v>51.480308288810228</v>
      </c>
      <c r="AY15" s="39">
        <f t="shared" si="30"/>
        <v>50.989939902644409</v>
      </c>
      <c r="AZ15" s="39">
        <f t="shared" si="31"/>
        <v>51.807220546254115</v>
      </c>
    </row>
    <row r="16" spans="1:52" x14ac:dyDescent="0.25">
      <c r="A16" s="12">
        <v>40297</v>
      </c>
      <c r="B16" s="13" t="s">
        <v>17</v>
      </c>
      <c r="C16" s="13" t="s">
        <v>30</v>
      </c>
      <c r="D16" s="13"/>
      <c r="E16" s="14">
        <v>13</v>
      </c>
      <c r="F16" s="13">
        <v>1.2285999999999999</v>
      </c>
      <c r="G16" s="13">
        <v>1.2284999999999999</v>
      </c>
      <c r="H16" s="13">
        <f t="shared" si="14"/>
        <v>1.2285499999999998</v>
      </c>
      <c r="I16" s="14">
        <f t="shared" si="15"/>
        <v>9.9999999999988987E-5</v>
      </c>
      <c r="J16" s="15">
        <v>6.5526999999999997</v>
      </c>
      <c r="K16" s="16">
        <f t="shared" si="16"/>
        <v>5.3241499999999995</v>
      </c>
      <c r="L16" s="16">
        <v>3.8380999999999998</v>
      </c>
      <c r="M16" s="16">
        <v>3.8405</v>
      </c>
      <c r="N16" s="13">
        <f t="shared" si="17"/>
        <v>3.8392999999999997</v>
      </c>
      <c r="O16" s="14">
        <f t="shared" si="18"/>
        <v>-2.4000000000001798E-3</v>
      </c>
      <c r="P16" s="16">
        <v>3.6989999999999998</v>
      </c>
      <c r="Q16" s="16">
        <v>3.6999</v>
      </c>
      <c r="R16" s="13">
        <f t="shared" si="0"/>
        <v>3.6994499999999997</v>
      </c>
      <c r="S16" s="14">
        <f t="shared" si="1"/>
        <v>9.0000000000012292E-4</v>
      </c>
      <c r="T16" s="13">
        <f t="shared" si="19"/>
        <v>49.03599635622588</v>
      </c>
      <c r="U16" s="13">
        <f t="shared" si="20"/>
        <v>50.96400364377412</v>
      </c>
      <c r="V16" s="13">
        <f t="shared" si="2"/>
        <v>37.708120316815972</v>
      </c>
      <c r="W16" s="13">
        <f t="shared" si="3"/>
        <v>11.327876039409908</v>
      </c>
      <c r="X16" s="13"/>
      <c r="Y16" s="13">
        <f t="shared" si="21"/>
        <v>2.6107499999999999</v>
      </c>
      <c r="Z16" s="13">
        <f t="shared" si="22"/>
        <v>5.3241499999999995</v>
      </c>
      <c r="AA16" s="13">
        <v>2.65</v>
      </c>
      <c r="AB16" s="13">
        <f t="shared" si="23"/>
        <v>0.98518867924528297</v>
      </c>
      <c r="AC16" s="13">
        <f t="shared" si="24"/>
        <v>2.7133999999999996</v>
      </c>
      <c r="AD16" s="13">
        <f t="shared" si="25"/>
        <v>0.26636881380557192</v>
      </c>
      <c r="AE16" s="13">
        <f t="shared" si="26"/>
        <v>0.18132133221109822</v>
      </c>
      <c r="AF16" s="13">
        <f t="shared" si="4"/>
        <v>0.4903599635622588</v>
      </c>
      <c r="AG16" s="13">
        <v>0.39</v>
      </c>
      <c r="AH16" s="13">
        <f t="shared" si="27"/>
        <v>0.36984979531265699</v>
      </c>
      <c r="AL16" s="13">
        <f t="shared" si="5"/>
        <v>50.96400364377412</v>
      </c>
      <c r="AM16" s="20">
        <f t="shared" si="6"/>
        <v>53.995057660626031</v>
      </c>
      <c r="AN16" s="13">
        <f t="shared" si="7"/>
        <v>52.136109351910484</v>
      </c>
      <c r="AO16" s="20">
        <f t="shared" si="8"/>
        <v>45.737169055738732</v>
      </c>
      <c r="AP16" s="13">
        <f t="shared" si="9"/>
        <v>51.50481752946714</v>
      </c>
      <c r="AR16" s="13">
        <f t="shared" si="11"/>
        <v>52.738563553356919</v>
      </c>
      <c r="AS16" s="13">
        <f t="shared" si="12"/>
        <v>46.643248953202757</v>
      </c>
      <c r="AT16" s="20">
        <f t="shared" si="13"/>
        <v>50.545208315496986</v>
      </c>
      <c r="AU16" s="39">
        <f t="shared" si="28"/>
        <v>2.8953364859990907</v>
      </c>
      <c r="AX16" s="39">
        <f t="shared" si="29"/>
        <v>50.8674314483033</v>
      </c>
      <c r="AY16" s="39">
        <f t="shared" si="30"/>
        <v>49.866113358182382</v>
      </c>
      <c r="AZ16" s="39">
        <f t="shared" si="31"/>
        <v>51.534976841717253</v>
      </c>
    </row>
    <row r="17" spans="1:52" x14ac:dyDescent="0.25">
      <c r="A17" s="12">
        <v>40297</v>
      </c>
      <c r="B17" s="13" t="s">
        <v>17</v>
      </c>
      <c r="C17" s="13" t="s">
        <v>31</v>
      </c>
      <c r="D17" s="13"/>
      <c r="E17" s="14">
        <v>14</v>
      </c>
      <c r="F17" s="13">
        <v>1.2359</v>
      </c>
      <c r="G17" s="13">
        <v>1.2357</v>
      </c>
      <c r="H17" s="13">
        <f t="shared" si="14"/>
        <v>1.2358</v>
      </c>
      <c r="I17" s="14">
        <f t="shared" si="15"/>
        <v>1.9999999999997797E-4</v>
      </c>
      <c r="J17" s="15">
        <v>4.3244999999999996</v>
      </c>
      <c r="K17" s="16">
        <f t="shared" si="16"/>
        <v>3.0886999999999993</v>
      </c>
      <c r="L17" s="16">
        <v>2.7985000000000002</v>
      </c>
      <c r="M17" s="16">
        <v>2.7989999999999999</v>
      </c>
      <c r="N17" s="13">
        <f t="shared" si="17"/>
        <v>2.7987500000000001</v>
      </c>
      <c r="O17" s="14">
        <f t="shared" si="18"/>
        <v>-4.9999999999972289E-4</v>
      </c>
      <c r="P17" s="16">
        <v>2.7128000000000001</v>
      </c>
      <c r="Q17" s="16">
        <v>2.7147999999999999</v>
      </c>
      <c r="R17" s="13">
        <f t="shared" si="0"/>
        <v>2.7138</v>
      </c>
      <c r="S17" s="14">
        <f t="shared" si="1"/>
        <v>1.9999999999997797E-3</v>
      </c>
      <c r="T17" s="13">
        <f t="shared" si="19"/>
        <v>50.602195098261419</v>
      </c>
      <c r="U17" s="13">
        <f t="shared" si="20"/>
        <v>49.397804901738581</v>
      </c>
      <c r="V17" s="13">
        <f t="shared" si="2"/>
        <v>34.177361544687251</v>
      </c>
      <c r="W17" s="13">
        <f t="shared" si="3"/>
        <v>16.424833553574167</v>
      </c>
      <c r="X17" s="13"/>
      <c r="Y17" s="13">
        <f t="shared" si="21"/>
        <v>1.5629500000000001</v>
      </c>
      <c r="Z17" s="13">
        <f t="shared" si="22"/>
        <v>3.0886999999999993</v>
      </c>
      <c r="AA17" s="13">
        <v>2.65</v>
      </c>
      <c r="AB17" s="13">
        <f t="shared" si="23"/>
        <v>0.58979245283018877</v>
      </c>
      <c r="AC17" s="13">
        <f>(Z17-Y17)</f>
        <v>1.5257499999999993</v>
      </c>
      <c r="AD17" s="13">
        <f t="shared" si="25"/>
        <v>0.27879017603317774</v>
      </c>
      <c r="AE17" s="13">
        <f t="shared" si="26"/>
        <v>0.18826914032954184</v>
      </c>
      <c r="AF17" s="13">
        <f t="shared" si="4"/>
        <v>0.50602195098261415</v>
      </c>
      <c r="AG17" s="13">
        <v>0.4</v>
      </c>
      <c r="AH17" s="13">
        <f t="shared" si="27"/>
        <v>0.38066262908358783</v>
      </c>
      <c r="AL17" s="13">
        <f t="shared" si="5"/>
        <v>49.397804901738581</v>
      </c>
      <c r="AO17" s="20">
        <f t="shared" si="8"/>
        <v>43.290867379313724</v>
      </c>
      <c r="AP17" s="13">
        <f t="shared" si="9"/>
        <v>49.598818000861868</v>
      </c>
    </row>
    <row r="18" spans="1:52" x14ac:dyDescent="0.25">
      <c r="F18" s="7"/>
      <c r="G18" s="7"/>
      <c r="H18"/>
      <c r="I18" s="1"/>
      <c r="J18" s="10"/>
      <c r="L18" s="7"/>
      <c r="M18" s="7"/>
      <c r="N18"/>
      <c r="O18" s="1"/>
      <c r="P18" s="7"/>
      <c r="Q18" s="7"/>
      <c r="R18"/>
      <c r="S18" s="1"/>
      <c r="AO18" s="20">
        <f t="shared" si="8"/>
        <v>48.351637746337502</v>
      </c>
    </row>
    <row r="19" spans="1:52" x14ac:dyDescent="0.25">
      <c r="F19" s="7"/>
      <c r="G19" s="7"/>
      <c r="H19"/>
      <c r="I19" s="1"/>
      <c r="J19" s="10"/>
      <c r="L19" s="7"/>
      <c r="M19" s="7"/>
      <c r="N19"/>
      <c r="O19" s="1"/>
      <c r="P19" s="7"/>
      <c r="Q19" s="7"/>
      <c r="R19"/>
      <c r="S19" s="1"/>
      <c r="AO19" s="20">
        <f t="shared" si="8"/>
        <v>48.463207233456316</v>
      </c>
    </row>
    <row r="20" spans="1:52" x14ac:dyDescent="0.25">
      <c r="A20" s="19">
        <v>40303</v>
      </c>
      <c r="B20" s="20" t="s">
        <v>72</v>
      </c>
      <c r="C20" s="20" t="s">
        <v>18</v>
      </c>
      <c r="D20" s="20" t="s">
        <v>78</v>
      </c>
      <c r="E20" s="21">
        <v>20</v>
      </c>
      <c r="F20" s="20">
        <v>1.2201</v>
      </c>
      <c r="G20" s="20">
        <v>1.2199</v>
      </c>
      <c r="H20" s="20">
        <f t="shared" ref="H20:H39" si="32">SUM(F20:G20)/2</f>
        <v>1.22</v>
      </c>
      <c r="I20" s="21">
        <f t="shared" ref="I20:I39" si="33">ABS(F20-G20)</f>
        <v>1.9999999999997797E-4</v>
      </c>
      <c r="J20" s="22">
        <v>3.2690999999999999</v>
      </c>
      <c r="K20" s="23">
        <f t="shared" si="16"/>
        <v>2.0491000000000001</v>
      </c>
      <c r="L20" s="23">
        <v>1.784</v>
      </c>
      <c r="M20" s="23">
        <v>1.7888999999999999</v>
      </c>
      <c r="N20" s="20">
        <f t="shared" ref="N20:N64" si="34">(L20+M20)/2</f>
        <v>1.7864499999999999</v>
      </c>
      <c r="O20" s="21">
        <f t="shared" ref="O20:O64" si="35">L20-M20</f>
        <v>-4.8999999999999044E-3</v>
      </c>
      <c r="P20" s="23">
        <v>1.7373000000000001</v>
      </c>
      <c r="Q20" s="23">
        <v>1.7381</v>
      </c>
      <c r="R20" s="20">
        <f t="shared" si="0"/>
        <v>1.7377</v>
      </c>
      <c r="S20" s="21">
        <f t="shared" si="1"/>
        <v>7.9999999999991189E-4</v>
      </c>
      <c r="T20" s="20">
        <f t="shared" si="19"/>
        <v>27.643843638670628</v>
      </c>
      <c r="U20" s="20">
        <f>100-T20</f>
        <v>72.356156361329369</v>
      </c>
      <c r="V20" s="20">
        <f t="shared" ref="V20:V32" si="36">(R20-H20)/J20*100</f>
        <v>15.836162858279041</v>
      </c>
      <c r="W20" s="20">
        <f t="shared" ref="W20:W32" si="37">T20-V20</f>
        <v>11.807680780391587</v>
      </c>
      <c r="X20" s="20"/>
      <c r="Y20" s="13">
        <f>N20-H20</f>
        <v>0.5664499999999999</v>
      </c>
      <c r="Z20" s="13">
        <f>J20-H20</f>
        <v>2.0491000000000001</v>
      </c>
      <c r="AA20" s="13">
        <v>2.65</v>
      </c>
      <c r="AB20" s="13">
        <f>Y20/AA20</f>
        <v>0.21375471698113205</v>
      </c>
      <c r="AC20" s="13">
        <f>(Z20-Y20)</f>
        <v>1.4826500000000002</v>
      </c>
      <c r="AD20" s="13">
        <f>(AB20)/(AB20+AC20)</f>
        <v>0.12600455235795566</v>
      </c>
      <c r="AE20" s="13">
        <f>(AD20-(AG20*AD20))/(1-(AG20*AD20))</f>
        <v>9.9919270391270548E-2</v>
      </c>
      <c r="AF20" s="20">
        <f t="shared" ref="AF20:AF32" si="38">(T20)/(T20+U20)</f>
        <v>0.27643843638670629</v>
      </c>
      <c r="AG20" s="20">
        <v>0.23</v>
      </c>
      <c r="AH20" s="20">
        <f>(AF20-(AG20*AF20))/(1-(AG20*AF20))</f>
        <v>0.2273101674912634</v>
      </c>
      <c r="AO20" s="20"/>
    </row>
    <row r="21" spans="1:52" x14ac:dyDescent="0.25">
      <c r="A21" s="19">
        <v>40303</v>
      </c>
      <c r="B21" s="20" t="s">
        <v>72</v>
      </c>
      <c r="C21" s="24" t="s">
        <v>19</v>
      </c>
      <c r="D21" s="24" t="s">
        <v>79</v>
      </c>
      <c r="E21" s="21">
        <v>21</v>
      </c>
      <c r="F21" s="20">
        <v>1.2265999999999999</v>
      </c>
      <c r="G21" s="20">
        <v>1.2262</v>
      </c>
      <c r="H21" s="20">
        <f t="shared" si="32"/>
        <v>1.2263999999999999</v>
      </c>
      <c r="I21" s="21">
        <f t="shared" si="33"/>
        <v>3.9999999999995595E-4</v>
      </c>
      <c r="J21" s="22">
        <v>4.4027000000000003</v>
      </c>
      <c r="K21" s="23">
        <f t="shared" si="16"/>
        <v>3.1763000000000003</v>
      </c>
      <c r="L21" s="23">
        <v>2.3081</v>
      </c>
      <c r="M21" s="23">
        <v>2.3212999999999999</v>
      </c>
      <c r="N21" s="20">
        <f t="shared" si="34"/>
        <v>2.3147000000000002</v>
      </c>
      <c r="O21" s="21">
        <f t="shared" si="35"/>
        <v>-1.3199999999999878E-2</v>
      </c>
      <c r="P21" s="23">
        <v>2.234</v>
      </c>
      <c r="Q21" s="23">
        <v>2.2334999999999998</v>
      </c>
      <c r="R21" s="20">
        <f t="shared" si="0"/>
        <v>2.2337499999999997</v>
      </c>
      <c r="S21" s="21">
        <f t="shared" si="1"/>
        <v>5.0000000000016698E-4</v>
      </c>
      <c r="T21" s="20">
        <f t="shared" si="19"/>
        <v>34.263136353618997</v>
      </c>
      <c r="U21" s="20">
        <f t="shared" ref="U21:U32" si="39">100-T21</f>
        <v>65.736863646381011</v>
      </c>
      <c r="V21" s="20">
        <f t="shared" si="36"/>
        <v>22.88027801122038</v>
      </c>
      <c r="W21" s="20">
        <f t="shared" si="37"/>
        <v>11.382858342398617</v>
      </c>
      <c r="X21" s="20"/>
      <c r="Y21" s="13">
        <f t="shared" ref="Y21:Y32" si="40">N21-H21</f>
        <v>1.0883000000000003</v>
      </c>
      <c r="Z21" s="13">
        <f t="shared" ref="Z21:Z32" si="41">J21-H21</f>
        <v>3.1763000000000003</v>
      </c>
      <c r="AA21" s="13">
        <v>2.65</v>
      </c>
      <c r="AB21" s="13">
        <f t="shared" ref="AB21:AB32" si="42">Y21/AA21</f>
        <v>0.41067924528301897</v>
      </c>
      <c r="AC21" s="13">
        <f t="shared" ref="AC21:AC32" si="43">(Z21-Y21)</f>
        <v>2.0880000000000001</v>
      </c>
      <c r="AD21" s="13">
        <f t="shared" ref="AD21:AD32" si="44">(AB21)/(AB21+AC21)</f>
        <v>0.16435852903420678</v>
      </c>
      <c r="AE21" s="13">
        <f t="shared" ref="AE21:AE32" si="45">(AD21-(AG21*AD21))/(1-(AG21*AD21))</f>
        <v>0.13742183411505066</v>
      </c>
      <c r="AF21" s="20">
        <f t="shared" si="38"/>
        <v>0.34263136353618995</v>
      </c>
      <c r="AG21" s="20">
        <v>0.19</v>
      </c>
      <c r="AH21" s="20">
        <f t="shared" ref="AH21:AH46" si="46">(AF21-(AG21*AF21))/(1-(AG21*AF21))</f>
        <v>0.29685676790514842</v>
      </c>
      <c r="AJ21" s="39">
        <v>1</v>
      </c>
      <c r="AK21" s="20" t="s">
        <v>43</v>
      </c>
      <c r="AL21" s="45">
        <v>40303</v>
      </c>
      <c r="AM21" s="45">
        <v>40318</v>
      </c>
      <c r="AN21" s="45">
        <v>40674</v>
      </c>
      <c r="AO21" s="45">
        <v>40716</v>
      </c>
      <c r="AP21" s="20"/>
      <c r="AQ21" s="20"/>
      <c r="AR21" s="20" t="s">
        <v>62</v>
      </c>
      <c r="AV21" s="39" t="s">
        <v>171</v>
      </c>
      <c r="AX21" s="39" t="s">
        <v>176</v>
      </c>
      <c r="AY21" s="39" t="s">
        <v>177</v>
      </c>
      <c r="AZ21" s="39" t="s">
        <v>178</v>
      </c>
    </row>
    <row r="22" spans="1:52" x14ac:dyDescent="0.25">
      <c r="A22" s="19">
        <v>40303</v>
      </c>
      <c r="B22" s="20" t="s">
        <v>72</v>
      </c>
      <c r="C22" s="20" t="s">
        <v>20</v>
      </c>
      <c r="D22" s="20" t="s">
        <v>75</v>
      </c>
      <c r="E22" s="21">
        <v>22</v>
      </c>
      <c r="F22" s="20">
        <v>1.2203999999999999</v>
      </c>
      <c r="G22" s="20">
        <v>1.2204999999999999</v>
      </c>
      <c r="H22" s="20">
        <f t="shared" si="32"/>
        <v>1.22045</v>
      </c>
      <c r="I22" s="21">
        <f t="shared" si="33"/>
        <v>9.9999999999988987E-5</v>
      </c>
      <c r="J22" s="22">
        <v>4.3265000000000002</v>
      </c>
      <c r="K22" s="23">
        <f t="shared" si="16"/>
        <v>3.1060500000000002</v>
      </c>
      <c r="L22" s="23">
        <v>2.2888000000000002</v>
      </c>
      <c r="M22" s="23">
        <v>2.3012000000000001</v>
      </c>
      <c r="N22" s="20">
        <f t="shared" si="34"/>
        <v>2.2949999999999999</v>
      </c>
      <c r="O22" s="21">
        <f t="shared" si="35"/>
        <v>-1.2399999999999967E-2</v>
      </c>
      <c r="P22" s="23">
        <v>2.2088000000000001</v>
      </c>
      <c r="Q22" s="23">
        <v>2.2088000000000001</v>
      </c>
      <c r="R22" s="20">
        <f t="shared" si="0"/>
        <v>2.2088000000000001</v>
      </c>
      <c r="S22" s="21">
        <f t="shared" si="1"/>
        <v>0</v>
      </c>
      <c r="T22" s="20">
        <f t="shared" si="19"/>
        <v>34.59538642327071</v>
      </c>
      <c r="U22" s="20">
        <f t="shared" si="39"/>
        <v>65.40461357672929</v>
      </c>
      <c r="V22" s="20">
        <f t="shared" si="36"/>
        <v>22.844100312030509</v>
      </c>
      <c r="W22" s="20">
        <f t="shared" si="37"/>
        <v>11.751286111240201</v>
      </c>
      <c r="X22" s="20"/>
      <c r="Y22" s="13">
        <f t="shared" si="40"/>
        <v>1.0745499999999999</v>
      </c>
      <c r="Z22" s="13">
        <f t="shared" si="41"/>
        <v>3.1060500000000002</v>
      </c>
      <c r="AA22" s="13">
        <v>2.65</v>
      </c>
      <c r="AB22" s="13">
        <f t="shared" si="42"/>
        <v>0.40549056603773581</v>
      </c>
      <c r="AC22" s="13">
        <f t="shared" si="43"/>
        <v>2.0315000000000003</v>
      </c>
      <c r="AD22" s="13">
        <f t="shared" si="44"/>
        <v>0.16638987925875168</v>
      </c>
      <c r="AE22" s="13">
        <f t="shared" si="45"/>
        <v>0.13769408380271705</v>
      </c>
      <c r="AF22" s="20">
        <f t="shared" si="38"/>
        <v>0.34595386423270713</v>
      </c>
      <c r="AG22" s="20">
        <v>0.2</v>
      </c>
      <c r="AH22" s="20">
        <f t="shared" si="46"/>
        <v>0.29733599894851165</v>
      </c>
      <c r="AJ22" s="39">
        <v>2</v>
      </c>
      <c r="AK22" s="20">
        <v>-1</v>
      </c>
      <c r="AL22" s="20">
        <v>72.356156361329369</v>
      </c>
      <c r="AM22" s="20">
        <v>75.543085143617148</v>
      </c>
      <c r="AN22" s="20">
        <v>63.91829230374065</v>
      </c>
      <c r="AO22" s="20">
        <v>65.010562629610249</v>
      </c>
      <c r="AP22" s="20"/>
      <c r="AQ22" s="20"/>
      <c r="AR22" s="20">
        <f>STDEVA(AL22,AM22,AN22,AO22)</f>
        <v>5.6463462059700937</v>
      </c>
      <c r="AV22" s="39">
        <f>AVERAGE(AL22:AO22)</f>
        <v>69.207024109574363</v>
      </c>
      <c r="AX22" s="39">
        <f>AVERAGE(AQ4:AT4)</f>
        <v>65.10497504723908</v>
      </c>
      <c r="AY22" s="39">
        <f>AVERAGE(AN22:AO22)</f>
        <v>64.464427466675446</v>
      </c>
      <c r="AZ22" s="39">
        <f>AVERAGE(AO37:AP37)</f>
        <v>65.745522627802714</v>
      </c>
    </row>
    <row r="23" spans="1:52" x14ac:dyDescent="0.25">
      <c r="A23" s="19">
        <v>40303</v>
      </c>
      <c r="B23" s="20" t="s">
        <v>72</v>
      </c>
      <c r="C23" s="20" t="s">
        <v>21</v>
      </c>
      <c r="D23" s="20" t="s">
        <v>80</v>
      </c>
      <c r="E23" s="21">
        <v>23</v>
      </c>
      <c r="F23" s="20">
        <v>1.2339</v>
      </c>
      <c r="G23" s="20">
        <v>1.2339</v>
      </c>
      <c r="H23" s="20">
        <f t="shared" si="32"/>
        <v>1.2339</v>
      </c>
      <c r="I23" s="21">
        <f t="shared" si="33"/>
        <v>0</v>
      </c>
      <c r="J23" s="22">
        <v>5.2125000000000004</v>
      </c>
      <c r="K23" s="23">
        <f t="shared" si="16"/>
        <v>3.9786000000000001</v>
      </c>
      <c r="L23" s="23">
        <v>2.5007000000000001</v>
      </c>
      <c r="M23" s="23">
        <v>2.5223</v>
      </c>
      <c r="N23" s="20">
        <f t="shared" si="34"/>
        <v>2.5114999999999998</v>
      </c>
      <c r="O23" s="21">
        <f t="shared" si="35"/>
        <v>-2.1599999999999842E-2</v>
      </c>
      <c r="P23" s="23">
        <v>2.4081999999999999</v>
      </c>
      <c r="Q23" s="23">
        <v>2.4087999999999998</v>
      </c>
      <c r="R23" s="20">
        <f t="shared" si="0"/>
        <v>2.4085000000000001</v>
      </c>
      <c r="S23" s="21">
        <f t="shared" si="1"/>
        <v>5.9999999999993392E-4</v>
      </c>
      <c r="T23" s="20">
        <f t="shared" si="19"/>
        <v>32.111798119941682</v>
      </c>
      <c r="U23" s="20">
        <f t="shared" si="39"/>
        <v>67.888201880058318</v>
      </c>
      <c r="V23" s="20">
        <f t="shared" si="36"/>
        <v>22.534292565947244</v>
      </c>
      <c r="W23" s="20">
        <f t="shared" si="37"/>
        <v>9.5775055539944383</v>
      </c>
      <c r="X23" s="20"/>
      <c r="Y23" s="13">
        <f t="shared" si="40"/>
        <v>1.2775999999999998</v>
      </c>
      <c r="Z23" s="13">
        <f t="shared" si="41"/>
        <v>3.9786000000000001</v>
      </c>
      <c r="AA23" s="13">
        <v>2.65</v>
      </c>
      <c r="AB23" s="13">
        <f t="shared" si="42"/>
        <v>0.48211320754716974</v>
      </c>
      <c r="AC23" s="13">
        <f t="shared" si="43"/>
        <v>2.7010000000000005</v>
      </c>
      <c r="AD23" s="13">
        <f t="shared" si="44"/>
        <v>0.15145964849885893</v>
      </c>
      <c r="AE23" s="13">
        <f t="shared" si="45"/>
        <v>0.13173354877292834</v>
      </c>
      <c r="AF23" s="20">
        <f t="shared" si="38"/>
        <v>0.32111798119941681</v>
      </c>
      <c r="AG23" s="20">
        <v>0.15</v>
      </c>
      <c r="AH23" s="20">
        <f t="shared" si="46"/>
        <v>0.28676299723260867</v>
      </c>
      <c r="AJ23" s="39">
        <v>3</v>
      </c>
      <c r="AK23" s="20">
        <v>-2</v>
      </c>
      <c r="AL23" s="20">
        <v>65.736863646381011</v>
      </c>
      <c r="AM23" s="20">
        <v>65.803095262992798</v>
      </c>
      <c r="AN23" s="20">
        <v>56.212574850299404</v>
      </c>
      <c r="AO23" s="20">
        <v>62.266718823855385</v>
      </c>
      <c r="AP23" s="20"/>
      <c r="AQ23" s="20"/>
      <c r="AR23" s="20">
        <f t="shared" ref="AR23:AR34" si="47">STDEVA(AL23,AM23,AN23,AO23)</f>
        <v>4.5082800503224538</v>
      </c>
      <c r="AV23" s="39">
        <f t="shared" ref="AV23:AV34" si="48">AVERAGE(AL23:AO23)</f>
        <v>62.504813145882153</v>
      </c>
      <c r="AX23" s="39">
        <f t="shared" ref="AX23:AX34" si="49">AVERAGE(AQ5:AT5)</f>
        <v>59.839606365330454</v>
      </c>
      <c r="AY23" s="39">
        <f t="shared" ref="AY23:AY34" si="50">AVERAGE(AN23:AO23)</f>
        <v>59.239646837077395</v>
      </c>
      <c r="AZ23" s="39">
        <f t="shared" ref="AZ23:AZ34" si="51">AVERAGE(AO38:AP38)</f>
        <v>60.439565893583499</v>
      </c>
    </row>
    <row r="24" spans="1:52" x14ac:dyDescent="0.25">
      <c r="A24" s="19">
        <v>40303</v>
      </c>
      <c r="B24" s="20" t="s">
        <v>72</v>
      </c>
      <c r="C24" s="20" t="s">
        <v>22</v>
      </c>
      <c r="D24" s="20"/>
      <c r="E24" s="21">
        <v>24</v>
      </c>
      <c r="F24" s="20">
        <v>1.2249000000000001</v>
      </c>
      <c r="G24" s="20">
        <v>1.2244999999999999</v>
      </c>
      <c r="H24" s="20">
        <f t="shared" si="32"/>
        <v>1.2246999999999999</v>
      </c>
      <c r="I24" s="21">
        <f t="shared" si="33"/>
        <v>4.0000000000017799E-4</v>
      </c>
      <c r="J24" s="22">
        <v>4.1369999999999996</v>
      </c>
      <c r="K24" s="23">
        <f t="shared" si="16"/>
        <v>2.9122999999999997</v>
      </c>
      <c r="L24" s="23">
        <v>2.4239999999999999</v>
      </c>
      <c r="M24" s="23">
        <v>2.4413</v>
      </c>
      <c r="N24" s="20">
        <f t="shared" si="34"/>
        <v>2.4326499999999998</v>
      </c>
      <c r="O24" s="21">
        <f t="shared" si="35"/>
        <v>-1.7300000000000093E-2</v>
      </c>
      <c r="P24" s="23">
        <v>2.3489</v>
      </c>
      <c r="Q24" s="23">
        <v>2.3511000000000002</v>
      </c>
      <c r="R24" s="20">
        <f t="shared" si="0"/>
        <v>2.35</v>
      </c>
      <c r="S24" s="21">
        <f t="shared" si="1"/>
        <v>2.2000000000002018E-3</v>
      </c>
      <c r="T24" s="20">
        <f t="shared" si="19"/>
        <v>41.477526353741027</v>
      </c>
      <c r="U24" s="20">
        <f t="shared" si="39"/>
        <v>58.522473646258973</v>
      </c>
      <c r="V24" s="20">
        <f t="shared" si="36"/>
        <v>27.200870195794064</v>
      </c>
      <c r="W24" s="20">
        <f t="shared" si="37"/>
        <v>14.276656157946963</v>
      </c>
      <c r="X24" s="20"/>
      <c r="Y24" s="13">
        <f t="shared" si="40"/>
        <v>1.2079499999999999</v>
      </c>
      <c r="Z24" s="13">
        <f t="shared" si="41"/>
        <v>2.9122999999999997</v>
      </c>
      <c r="AA24" s="13">
        <v>2.65</v>
      </c>
      <c r="AB24" s="13">
        <f t="shared" si="42"/>
        <v>0.45583018867924524</v>
      </c>
      <c r="AC24" s="13">
        <f t="shared" si="43"/>
        <v>1.7043499999999998</v>
      </c>
      <c r="AD24" s="13">
        <f t="shared" si="44"/>
        <v>0.21101489175212934</v>
      </c>
      <c r="AE24" s="13">
        <f t="shared" si="45"/>
        <v>0.17076949515197326</v>
      </c>
      <c r="AF24" s="20">
        <f t="shared" si="38"/>
        <v>0.41477526353741029</v>
      </c>
      <c r="AG24" s="20">
        <v>0.23</v>
      </c>
      <c r="AH24" s="20">
        <f t="shared" si="46"/>
        <v>0.35305809912918018</v>
      </c>
      <c r="AJ24" s="39">
        <v>4</v>
      </c>
      <c r="AK24" s="20">
        <v>-3</v>
      </c>
      <c r="AL24" s="20">
        <v>65.40461357672929</v>
      </c>
      <c r="AM24" s="20">
        <v>65.162144275314375</v>
      </c>
      <c r="AN24" s="20">
        <v>54.634555243898518</v>
      </c>
      <c r="AO24" s="20">
        <v>63.46700266794538</v>
      </c>
      <c r="AP24" s="20"/>
      <c r="AQ24" s="20"/>
      <c r="AR24" s="20">
        <f t="shared" si="47"/>
        <v>5.0951206010466334</v>
      </c>
      <c r="AV24" s="39">
        <f t="shared" si="48"/>
        <v>62.167078940971891</v>
      </c>
      <c r="AX24" s="39">
        <f t="shared" si="49"/>
        <v>60.444042024341655</v>
      </c>
      <c r="AY24" s="39">
        <f t="shared" si="50"/>
        <v>59.050778955921949</v>
      </c>
      <c r="AZ24" s="39">
        <f t="shared" si="51"/>
        <v>61.837305092761348</v>
      </c>
    </row>
    <row r="25" spans="1:52" x14ac:dyDescent="0.25">
      <c r="A25" s="19">
        <v>40303</v>
      </c>
      <c r="B25" s="20" t="s">
        <v>72</v>
      </c>
      <c r="C25" s="20" t="s">
        <v>23</v>
      </c>
      <c r="D25" s="20" t="s">
        <v>77</v>
      </c>
      <c r="E25" s="21">
        <v>25</v>
      </c>
      <c r="F25" s="20">
        <v>1.2286999999999999</v>
      </c>
      <c r="G25" s="20">
        <v>1.2286999999999999</v>
      </c>
      <c r="H25" s="20">
        <f t="shared" si="32"/>
        <v>1.2286999999999999</v>
      </c>
      <c r="I25" s="21">
        <f t="shared" si="33"/>
        <v>0</v>
      </c>
      <c r="J25" s="22">
        <v>3.9813000000000001</v>
      </c>
      <c r="K25" s="23">
        <f t="shared" si="16"/>
        <v>2.7526000000000002</v>
      </c>
      <c r="L25" s="23">
        <v>2.3721999999999999</v>
      </c>
      <c r="M25" s="23">
        <v>2.383</v>
      </c>
      <c r="N25" s="20">
        <f t="shared" si="34"/>
        <v>2.3776000000000002</v>
      </c>
      <c r="O25" s="21">
        <f t="shared" si="35"/>
        <v>-1.0800000000000143E-2</v>
      </c>
      <c r="P25" s="23">
        <v>2.3046000000000002</v>
      </c>
      <c r="Q25" s="23">
        <v>2.3052000000000001</v>
      </c>
      <c r="R25" s="20">
        <f t="shared" si="0"/>
        <v>2.3048999999999999</v>
      </c>
      <c r="S25" s="21">
        <f t="shared" si="1"/>
        <v>5.9999999999993392E-4</v>
      </c>
      <c r="T25" s="20">
        <f t="shared" si="19"/>
        <v>41.738719755867187</v>
      </c>
      <c r="U25" s="20">
        <f t="shared" si="39"/>
        <v>58.261280244132813</v>
      </c>
      <c r="V25" s="20">
        <f t="shared" si="36"/>
        <v>27.03137166252229</v>
      </c>
      <c r="W25" s="20">
        <f t="shared" si="37"/>
        <v>14.707348093344898</v>
      </c>
      <c r="X25" s="20"/>
      <c r="Y25" s="13">
        <f t="shared" si="40"/>
        <v>1.1489000000000003</v>
      </c>
      <c r="Z25" s="13">
        <f t="shared" si="41"/>
        <v>2.7526000000000002</v>
      </c>
      <c r="AA25" s="13">
        <v>2.65</v>
      </c>
      <c r="AB25" s="13">
        <f t="shared" si="42"/>
        <v>0.43354716981132085</v>
      </c>
      <c r="AC25" s="13">
        <f t="shared" si="43"/>
        <v>1.6036999999999999</v>
      </c>
      <c r="AD25" s="13">
        <f t="shared" si="44"/>
        <v>0.21281029432058249</v>
      </c>
      <c r="AE25" s="13">
        <f t="shared" si="45"/>
        <v>0.15721046471365857</v>
      </c>
      <c r="AF25" s="20">
        <f t="shared" si="38"/>
        <v>0.41738719755867187</v>
      </c>
      <c r="AG25" s="20">
        <v>0.31</v>
      </c>
      <c r="AH25" s="20">
        <f t="shared" si="46"/>
        <v>0.33079929779201744</v>
      </c>
      <c r="AJ25" s="39">
        <v>5</v>
      </c>
      <c r="AK25" s="20">
        <v>-4</v>
      </c>
      <c r="AL25" s="20">
        <v>67.888201880058318</v>
      </c>
      <c r="AM25" s="20">
        <v>63.610668042784759</v>
      </c>
      <c r="AN25" s="20">
        <v>54.835076280654206</v>
      </c>
      <c r="AO25" s="20">
        <v>60.852808605734623</v>
      </c>
      <c r="AP25" s="20"/>
      <c r="AQ25" s="20"/>
      <c r="AR25" s="20">
        <f t="shared" si="47"/>
        <v>5.469674304393088</v>
      </c>
      <c r="AV25" s="39">
        <f t="shared" si="48"/>
        <v>61.796688702307982</v>
      </c>
      <c r="AX25" s="39">
        <f t="shared" si="49"/>
        <v>59.383211483457011</v>
      </c>
      <c r="AY25" s="39">
        <f t="shared" si="50"/>
        <v>57.843942443194415</v>
      </c>
      <c r="AZ25" s="39">
        <f t="shared" si="51"/>
        <v>60.922480523719599</v>
      </c>
    </row>
    <row r="26" spans="1:52" x14ac:dyDescent="0.25">
      <c r="A26" s="19">
        <v>40303</v>
      </c>
      <c r="B26" s="20" t="s">
        <v>72</v>
      </c>
      <c r="C26" s="20" t="s">
        <v>24</v>
      </c>
      <c r="D26" s="19">
        <v>40304</v>
      </c>
      <c r="E26" s="21">
        <v>26</v>
      </c>
      <c r="F26" s="20">
        <v>1.2202999999999999</v>
      </c>
      <c r="G26" s="20">
        <v>1.22</v>
      </c>
      <c r="H26" s="20">
        <f t="shared" si="32"/>
        <v>1.2201499999999998</v>
      </c>
      <c r="I26" s="21">
        <f t="shared" si="33"/>
        <v>2.9999999999996696E-4</v>
      </c>
      <c r="J26" s="22">
        <v>6.2633000000000001</v>
      </c>
      <c r="K26" s="23">
        <f t="shared" si="16"/>
        <v>5.0431500000000007</v>
      </c>
      <c r="L26" s="23">
        <v>3.4142000000000001</v>
      </c>
      <c r="M26" s="23">
        <v>3.4416000000000002</v>
      </c>
      <c r="N26" s="20">
        <f t="shared" si="34"/>
        <v>3.4279000000000002</v>
      </c>
      <c r="O26" s="21">
        <f t="shared" si="35"/>
        <v>-2.7400000000000091E-2</v>
      </c>
      <c r="P26" s="23">
        <v>3.2955999999999999</v>
      </c>
      <c r="Q26" s="23">
        <v>3.2957000000000001</v>
      </c>
      <c r="R26" s="20">
        <f t="shared" si="0"/>
        <v>3.2956500000000002</v>
      </c>
      <c r="S26" s="21">
        <f t="shared" si="1"/>
        <v>1.0000000000021103E-4</v>
      </c>
      <c r="T26" s="20">
        <f t="shared" si="19"/>
        <v>43.777202740350774</v>
      </c>
      <c r="U26" s="20">
        <f t="shared" si="39"/>
        <v>56.222797259649226</v>
      </c>
      <c r="V26" s="20">
        <f t="shared" si="36"/>
        <v>33.137483435249791</v>
      </c>
      <c r="W26" s="20">
        <f t="shared" si="37"/>
        <v>10.639719305100982</v>
      </c>
      <c r="X26" s="20"/>
      <c r="Y26" s="13">
        <f t="shared" si="40"/>
        <v>2.2077500000000003</v>
      </c>
      <c r="Z26" s="13">
        <f t="shared" si="41"/>
        <v>5.0431500000000007</v>
      </c>
      <c r="AA26" s="13">
        <v>2.65</v>
      </c>
      <c r="AB26" s="13">
        <f t="shared" si="42"/>
        <v>0.83311320754717</v>
      </c>
      <c r="AC26" s="13">
        <f t="shared" si="43"/>
        <v>2.8354000000000004</v>
      </c>
      <c r="AD26" s="13">
        <f t="shared" si="44"/>
        <v>0.22709832578310479</v>
      </c>
      <c r="AE26" s="13">
        <f t="shared" si="45"/>
        <v>0.16448260744951421</v>
      </c>
      <c r="AF26" s="20">
        <f t="shared" si="38"/>
        <v>0.43777202740350774</v>
      </c>
      <c r="AG26" s="20">
        <v>0.33</v>
      </c>
      <c r="AH26" s="20">
        <f t="shared" si="46"/>
        <v>0.34283481000812943</v>
      </c>
      <c r="AJ26" s="39">
        <v>6</v>
      </c>
      <c r="AK26" s="20">
        <v>-5</v>
      </c>
      <c r="AL26" s="20">
        <v>58.522473646258973</v>
      </c>
      <c r="AM26" s="20">
        <v>62.573640010027589</v>
      </c>
      <c r="AN26" s="20">
        <v>53.281506844398507</v>
      </c>
      <c r="AO26" s="20">
        <v>58.068695943246482</v>
      </c>
      <c r="AP26" s="20"/>
      <c r="AQ26" s="20"/>
      <c r="AR26" s="20">
        <f t="shared" si="47"/>
        <v>3.8039566617057226</v>
      </c>
      <c r="AV26" s="39">
        <f t="shared" si="48"/>
        <v>58.111579110982888</v>
      </c>
      <c r="AX26" s="39">
        <f t="shared" si="49"/>
        <v>58.536868921591378</v>
      </c>
      <c r="AY26" s="39">
        <f t="shared" si="50"/>
        <v>55.675101393822494</v>
      </c>
      <c r="AZ26" s="39">
        <f t="shared" si="51"/>
        <v>61.398636449360247</v>
      </c>
    </row>
    <row r="27" spans="1:52" x14ac:dyDescent="0.25">
      <c r="A27" s="19">
        <v>40303</v>
      </c>
      <c r="B27" s="20" t="s">
        <v>72</v>
      </c>
      <c r="C27" s="20" t="s">
        <v>25</v>
      </c>
      <c r="D27" s="20" t="s">
        <v>179</v>
      </c>
      <c r="E27" s="21">
        <v>27</v>
      </c>
      <c r="F27" s="20">
        <v>1.2216</v>
      </c>
      <c r="G27" s="20">
        <v>1.2218</v>
      </c>
      <c r="H27" s="20">
        <f t="shared" si="32"/>
        <v>1.2217</v>
      </c>
      <c r="I27" s="21">
        <f t="shared" si="33"/>
        <v>1.9999999999997797E-4</v>
      </c>
      <c r="J27" s="22">
        <v>5.9714999999999998</v>
      </c>
      <c r="K27" s="23">
        <f t="shared" si="16"/>
        <v>4.7497999999999996</v>
      </c>
      <c r="L27" s="23">
        <v>3.2399</v>
      </c>
      <c r="M27" s="23">
        <v>3.2633999999999999</v>
      </c>
      <c r="N27" s="20">
        <f t="shared" si="34"/>
        <v>3.2516499999999997</v>
      </c>
      <c r="O27" s="21">
        <f t="shared" si="35"/>
        <v>-2.3499999999999854E-2</v>
      </c>
      <c r="P27" s="23">
        <v>3.1269999999999998</v>
      </c>
      <c r="Q27" s="23">
        <v>3.1295000000000002</v>
      </c>
      <c r="R27" s="20">
        <f t="shared" si="0"/>
        <v>3.12825</v>
      </c>
      <c r="S27" s="21">
        <f t="shared" si="1"/>
        <v>2.5000000000003908E-3</v>
      </c>
      <c r="T27" s="20">
        <f t="shared" si="19"/>
        <v>42.737588951113722</v>
      </c>
      <c r="U27" s="20">
        <f t="shared" si="39"/>
        <v>57.262411048886278</v>
      </c>
      <c r="V27" s="20">
        <f t="shared" si="36"/>
        <v>31.927488905635098</v>
      </c>
      <c r="W27" s="20">
        <f t="shared" si="37"/>
        <v>10.810100045478624</v>
      </c>
      <c r="X27" s="20"/>
      <c r="Y27" s="13">
        <f t="shared" si="40"/>
        <v>2.0299499999999995</v>
      </c>
      <c r="Z27" s="13">
        <f t="shared" si="41"/>
        <v>4.7497999999999996</v>
      </c>
      <c r="AA27" s="13">
        <v>2.65</v>
      </c>
      <c r="AB27" s="13">
        <f t="shared" si="42"/>
        <v>0.76601886792452811</v>
      </c>
      <c r="AC27" s="13">
        <f t="shared" si="43"/>
        <v>2.7198500000000001</v>
      </c>
      <c r="AD27" s="13">
        <f t="shared" si="44"/>
        <v>0.21974976596885371</v>
      </c>
      <c r="AE27" s="13">
        <f t="shared" si="45"/>
        <v>0.16271165117071168</v>
      </c>
      <c r="AF27" s="20">
        <f t="shared" si="38"/>
        <v>0.4273758895111372</v>
      </c>
      <c r="AG27" s="20">
        <v>0.31</v>
      </c>
      <c r="AH27" s="20">
        <f t="shared" si="46"/>
        <v>0.33992482251310535</v>
      </c>
      <c r="AJ27" s="39">
        <v>7</v>
      </c>
      <c r="AK27" s="20">
        <v>-6</v>
      </c>
      <c r="AL27" s="20">
        <v>58.261280244132813</v>
      </c>
      <c r="AM27" s="20">
        <v>57.268516637549254</v>
      </c>
      <c r="AN27" s="20">
        <v>53.201917246077038</v>
      </c>
      <c r="AO27" s="20">
        <v>60.408724700334048</v>
      </c>
      <c r="AP27" s="20"/>
      <c r="AQ27" s="20"/>
      <c r="AR27" s="20">
        <f t="shared" si="47"/>
        <v>3.021181642284982</v>
      </c>
      <c r="AV27" s="39">
        <f t="shared" si="48"/>
        <v>57.285109707023295</v>
      </c>
      <c r="AX27" s="39">
        <f t="shared" si="49"/>
        <v>59.238723757959178</v>
      </c>
      <c r="AY27" s="39">
        <f t="shared" si="50"/>
        <v>56.805320973205539</v>
      </c>
      <c r="AZ27" s="39">
        <f t="shared" si="51"/>
        <v>61.672126542712803</v>
      </c>
    </row>
    <row r="28" spans="1:52" x14ac:dyDescent="0.25">
      <c r="A28" s="19">
        <v>40303</v>
      </c>
      <c r="B28" s="20" t="s">
        <v>72</v>
      </c>
      <c r="C28" s="20" t="s">
        <v>26</v>
      </c>
      <c r="D28" s="20"/>
      <c r="E28" s="21">
        <v>28</v>
      </c>
      <c r="F28" s="20">
        <v>1.2315</v>
      </c>
      <c r="G28" s="20">
        <v>1.2312000000000001</v>
      </c>
      <c r="H28" s="20">
        <f t="shared" si="32"/>
        <v>1.2313499999999999</v>
      </c>
      <c r="I28" s="21">
        <f t="shared" si="33"/>
        <v>2.9999999999996696E-4</v>
      </c>
      <c r="J28" s="22">
        <v>7.6722999999999999</v>
      </c>
      <c r="K28" s="23">
        <f t="shared" si="16"/>
        <v>6.44095</v>
      </c>
      <c r="L28" s="23">
        <v>3.8772000000000002</v>
      </c>
      <c r="M28" s="23">
        <v>3.9045999999999998</v>
      </c>
      <c r="N28" s="20">
        <f t="shared" si="34"/>
        <v>3.8909000000000002</v>
      </c>
      <c r="O28" s="21">
        <f t="shared" si="35"/>
        <v>-2.7399999999999647E-2</v>
      </c>
      <c r="P28" s="23">
        <v>3.7138</v>
      </c>
      <c r="Q28" s="23">
        <v>3.714</v>
      </c>
      <c r="R28" s="20">
        <f t="shared" si="0"/>
        <v>3.7138999999999998</v>
      </c>
      <c r="S28" s="21">
        <f t="shared" si="1"/>
        <v>1.9999999999997797E-4</v>
      </c>
      <c r="T28" s="20">
        <f t="shared" si="19"/>
        <v>41.291269145079532</v>
      </c>
      <c r="U28" s="20">
        <f t="shared" si="39"/>
        <v>58.708730854920468</v>
      </c>
      <c r="V28" s="20">
        <f t="shared" si="36"/>
        <v>32.357311366865218</v>
      </c>
      <c r="W28" s="20">
        <f t="shared" si="37"/>
        <v>8.9339577782143138</v>
      </c>
      <c r="X28" s="20"/>
      <c r="Y28" s="13">
        <f t="shared" si="40"/>
        <v>2.6595500000000003</v>
      </c>
      <c r="Z28" s="13">
        <f t="shared" si="41"/>
        <v>6.44095</v>
      </c>
      <c r="AA28" s="13">
        <v>2.65</v>
      </c>
      <c r="AB28" s="13">
        <f t="shared" si="42"/>
        <v>1.0036037735849057</v>
      </c>
      <c r="AC28" s="13">
        <f t="shared" si="43"/>
        <v>3.7813999999999997</v>
      </c>
      <c r="AD28" s="13">
        <f t="shared" si="44"/>
        <v>0.20973939020177823</v>
      </c>
      <c r="AE28" s="13">
        <f t="shared" si="45"/>
        <v>0.13933870595859646</v>
      </c>
      <c r="AF28" s="20">
        <f t="shared" si="38"/>
        <v>0.41291269145079534</v>
      </c>
      <c r="AG28" s="20">
        <v>0.39</v>
      </c>
      <c r="AH28" s="20">
        <f t="shared" si="46"/>
        <v>0.30022352171663796</v>
      </c>
      <c r="AJ28" s="39">
        <v>8</v>
      </c>
      <c r="AK28" s="20">
        <v>-7</v>
      </c>
      <c r="AL28" s="20">
        <v>56.222797259649226</v>
      </c>
      <c r="AM28" s="20">
        <v>59.018914850448326</v>
      </c>
      <c r="AN28" s="20">
        <v>52.775745879569826</v>
      </c>
      <c r="AO28" s="20">
        <v>59.775256060717709</v>
      </c>
      <c r="AP28" s="20"/>
      <c r="AQ28" s="20"/>
      <c r="AR28" s="20">
        <f t="shared" si="47"/>
        <v>3.1736250819982019</v>
      </c>
      <c r="AV28" s="39">
        <f t="shared" si="48"/>
        <v>56.948178512596272</v>
      </c>
      <c r="AX28" s="39">
        <f t="shared" si="49"/>
        <v>57.41306007733089</v>
      </c>
      <c r="AY28" s="39">
        <f t="shared" si="50"/>
        <v>56.275500970143767</v>
      </c>
      <c r="AZ28" s="39">
        <f t="shared" si="51"/>
        <v>58.550619184518013</v>
      </c>
    </row>
    <row r="29" spans="1:52" x14ac:dyDescent="0.25">
      <c r="A29" s="19">
        <v>40303</v>
      </c>
      <c r="B29" s="20" t="s">
        <v>72</v>
      </c>
      <c r="C29" s="20" t="s">
        <v>27</v>
      </c>
      <c r="D29" s="20"/>
      <c r="E29" s="21">
        <v>29</v>
      </c>
      <c r="F29" s="20">
        <v>1.2282999999999999</v>
      </c>
      <c r="G29" s="20">
        <v>1.2282</v>
      </c>
      <c r="H29" s="20">
        <f t="shared" si="32"/>
        <v>1.2282500000000001</v>
      </c>
      <c r="I29" s="21">
        <f t="shared" si="33"/>
        <v>9.9999999999988987E-5</v>
      </c>
      <c r="J29" s="22">
        <v>5.2206000000000001</v>
      </c>
      <c r="K29" s="23">
        <f t="shared" si="16"/>
        <v>3.9923500000000001</v>
      </c>
      <c r="L29" s="23">
        <v>3.0438000000000001</v>
      </c>
      <c r="M29" s="23">
        <v>3.0621</v>
      </c>
      <c r="N29" s="20">
        <f t="shared" si="34"/>
        <v>3.0529500000000001</v>
      </c>
      <c r="O29" s="21">
        <f t="shared" si="35"/>
        <v>-1.8299999999999983E-2</v>
      </c>
      <c r="P29" s="23">
        <v>2.9445000000000001</v>
      </c>
      <c r="Q29" s="23">
        <v>2.9453</v>
      </c>
      <c r="R29" s="20">
        <f t="shared" si="0"/>
        <v>2.9449000000000001</v>
      </c>
      <c r="S29" s="21">
        <f t="shared" si="1"/>
        <v>7.9999999999991189E-4</v>
      </c>
      <c r="T29" s="20">
        <f t="shared" si="19"/>
        <v>45.704910641602062</v>
      </c>
      <c r="U29" s="20">
        <f t="shared" si="39"/>
        <v>54.295089358397938</v>
      </c>
      <c r="V29" s="20">
        <f t="shared" si="36"/>
        <v>32.882235758341956</v>
      </c>
      <c r="W29" s="20">
        <f t="shared" si="37"/>
        <v>12.822674883260106</v>
      </c>
      <c r="X29" s="20"/>
      <c r="Y29" s="13">
        <f t="shared" si="40"/>
        <v>1.8247</v>
      </c>
      <c r="Z29" s="13">
        <f t="shared" si="41"/>
        <v>3.9923500000000001</v>
      </c>
      <c r="AA29" s="13">
        <v>2.65</v>
      </c>
      <c r="AB29" s="13">
        <f t="shared" si="42"/>
        <v>0.68856603773584912</v>
      </c>
      <c r="AC29" s="13">
        <f t="shared" si="43"/>
        <v>2.1676500000000001</v>
      </c>
      <c r="AD29" s="13">
        <f t="shared" si="44"/>
        <v>0.24107631518016484</v>
      </c>
      <c r="AE29" s="13">
        <f t="shared" si="45"/>
        <v>0.17113981987142746</v>
      </c>
      <c r="AF29" s="20">
        <f t="shared" si="38"/>
        <v>0.45704910641602065</v>
      </c>
      <c r="AG29" s="20">
        <v>0.35</v>
      </c>
      <c r="AH29" s="20">
        <f t="shared" si="46"/>
        <v>0.35365513663247067</v>
      </c>
      <c r="AJ29" s="39">
        <v>9</v>
      </c>
      <c r="AK29" s="20">
        <v>-8</v>
      </c>
      <c r="AL29" s="20">
        <v>57.262411048886278</v>
      </c>
      <c r="AM29" s="20">
        <v>54.788155615057484</v>
      </c>
      <c r="AN29" s="20">
        <v>50.650303570914737</v>
      </c>
      <c r="AO29" s="20">
        <v>60.566829951014697</v>
      </c>
      <c r="AP29" s="20"/>
      <c r="AQ29" s="20"/>
      <c r="AR29" s="20">
        <f t="shared" si="47"/>
        <v>4.1794485441693077</v>
      </c>
      <c r="AV29" s="39">
        <f t="shared" si="48"/>
        <v>55.816925046468299</v>
      </c>
      <c r="AX29" s="39">
        <f t="shared" si="49"/>
        <v>56.757709539185825</v>
      </c>
      <c r="AY29" s="39">
        <f t="shared" si="50"/>
        <v>55.60856676096472</v>
      </c>
      <c r="AZ29" s="39">
        <f t="shared" si="51"/>
        <v>57.90685231740693</v>
      </c>
    </row>
    <row r="30" spans="1:52" x14ac:dyDescent="0.25">
      <c r="A30" s="19">
        <v>40303</v>
      </c>
      <c r="B30" s="20" t="s">
        <v>72</v>
      </c>
      <c r="C30" s="20" t="s">
        <v>28</v>
      </c>
      <c r="D30" s="20"/>
      <c r="E30" s="21">
        <v>30</v>
      </c>
      <c r="F30" s="20">
        <v>1.2223999999999999</v>
      </c>
      <c r="G30" s="20">
        <v>1.2224999999999999</v>
      </c>
      <c r="H30" s="20">
        <f t="shared" si="32"/>
        <v>1.2224499999999998</v>
      </c>
      <c r="I30" s="21">
        <f t="shared" si="33"/>
        <v>9.9999999999988987E-5</v>
      </c>
      <c r="J30" s="22">
        <v>4.1189999999999998</v>
      </c>
      <c r="K30" s="23">
        <f t="shared" si="16"/>
        <v>2.89655</v>
      </c>
      <c r="L30" s="23">
        <v>2.5815000000000001</v>
      </c>
      <c r="M30" s="23">
        <v>2.5886999999999998</v>
      </c>
      <c r="N30" s="20">
        <f t="shared" si="34"/>
        <v>2.5850999999999997</v>
      </c>
      <c r="O30" s="21">
        <f t="shared" si="35"/>
        <v>-7.1999999999996511E-3</v>
      </c>
      <c r="P30" s="23">
        <v>2.5053999999999998</v>
      </c>
      <c r="Q30" s="23">
        <v>2.5074999999999998</v>
      </c>
      <c r="R30" s="20">
        <f t="shared" si="0"/>
        <v>2.5064500000000001</v>
      </c>
      <c r="S30" s="21">
        <f t="shared" si="1"/>
        <v>2.0999999999999908E-3</v>
      </c>
      <c r="T30" s="20">
        <f t="shared" si="19"/>
        <v>47.043897049938714</v>
      </c>
      <c r="U30" s="20">
        <f t="shared" si="39"/>
        <v>52.956102950061286</v>
      </c>
      <c r="V30" s="20">
        <f t="shared" si="36"/>
        <v>31.172614712308821</v>
      </c>
      <c r="W30" s="20">
        <f t="shared" si="37"/>
        <v>15.871282337629893</v>
      </c>
      <c r="X30" s="20"/>
      <c r="Y30" s="13">
        <f t="shared" si="40"/>
        <v>1.3626499999999999</v>
      </c>
      <c r="Z30" s="13">
        <f t="shared" si="41"/>
        <v>2.89655</v>
      </c>
      <c r="AA30" s="13">
        <v>2.65</v>
      </c>
      <c r="AB30" s="13">
        <f t="shared" si="42"/>
        <v>0.51420754716981132</v>
      </c>
      <c r="AC30" s="13">
        <f t="shared" si="43"/>
        <v>1.5339</v>
      </c>
      <c r="AD30" s="13">
        <f t="shared" si="44"/>
        <v>0.25106471966297461</v>
      </c>
      <c r="AE30" s="13">
        <f t="shared" si="45"/>
        <v>0.17664739490991463</v>
      </c>
      <c r="AF30" s="20">
        <f t="shared" si="38"/>
        <v>0.47043897049938715</v>
      </c>
      <c r="AG30" s="20">
        <v>0.36</v>
      </c>
      <c r="AH30" s="20">
        <f t="shared" si="46"/>
        <v>0.3624677680262145</v>
      </c>
      <c r="AJ30" s="39">
        <v>10</v>
      </c>
      <c r="AK30" s="20">
        <v>-9</v>
      </c>
      <c r="AL30" s="20">
        <v>58.708730854920468</v>
      </c>
      <c r="AM30" s="20">
        <v>53.33953510280022</v>
      </c>
      <c r="AN30" s="20">
        <v>48.676185142278463</v>
      </c>
      <c r="AO30" s="20">
        <v>59.194719115289708</v>
      </c>
      <c r="AP30" s="20"/>
      <c r="AQ30" s="20"/>
      <c r="AR30" s="20">
        <f t="shared" si="47"/>
        <v>4.9697920035773526</v>
      </c>
      <c r="AV30" s="39">
        <f t="shared" si="48"/>
        <v>54.979792553822215</v>
      </c>
      <c r="AX30" s="39">
        <f t="shared" si="49"/>
        <v>55.185239946765911</v>
      </c>
      <c r="AY30" s="39">
        <f t="shared" si="50"/>
        <v>53.935452128784085</v>
      </c>
      <c r="AZ30" s="39">
        <f t="shared" si="51"/>
        <v>56.43502776474773</v>
      </c>
    </row>
    <row r="31" spans="1:52" x14ac:dyDescent="0.25">
      <c r="A31" s="19">
        <v>40303</v>
      </c>
      <c r="B31" s="20" t="s">
        <v>72</v>
      </c>
      <c r="C31" s="20" t="s">
        <v>29</v>
      </c>
      <c r="D31" s="20"/>
      <c r="E31" s="21">
        <v>31</v>
      </c>
      <c r="F31" s="20">
        <v>1.2346999999999999</v>
      </c>
      <c r="G31" s="20">
        <v>1.2347999999999999</v>
      </c>
      <c r="H31" s="20">
        <f t="shared" si="32"/>
        <v>1.23475</v>
      </c>
      <c r="I31" s="21">
        <f t="shared" si="33"/>
        <v>9.9999999999988987E-5</v>
      </c>
      <c r="J31" s="22">
        <v>4.8724999999999996</v>
      </c>
      <c r="K31" s="23">
        <f t="shared" si="16"/>
        <v>3.6377499999999996</v>
      </c>
      <c r="L31" s="23">
        <v>2.8696999999999999</v>
      </c>
      <c r="M31" s="23">
        <v>2.8835999999999999</v>
      </c>
      <c r="N31" s="20">
        <f t="shared" si="34"/>
        <v>2.8766499999999997</v>
      </c>
      <c r="O31" s="21">
        <f t="shared" si="35"/>
        <v>-1.3900000000000023E-2</v>
      </c>
      <c r="P31" s="23">
        <v>2.7736999999999998</v>
      </c>
      <c r="Q31" s="23">
        <v>2.7734999999999999</v>
      </c>
      <c r="R31" s="20">
        <f t="shared" si="0"/>
        <v>2.7736000000000001</v>
      </c>
      <c r="S31" s="21">
        <f t="shared" si="1"/>
        <v>1.9999999999997797E-4</v>
      </c>
      <c r="T31" s="20">
        <f t="shared" si="19"/>
        <v>45.135042265136413</v>
      </c>
      <c r="U31" s="20">
        <f t="shared" si="39"/>
        <v>54.864957734863587</v>
      </c>
      <c r="V31" s="20">
        <f t="shared" si="36"/>
        <v>31.582349923037455</v>
      </c>
      <c r="W31" s="20">
        <f t="shared" si="37"/>
        <v>13.552692342098958</v>
      </c>
      <c r="X31" s="20"/>
      <c r="Y31" s="13">
        <f t="shared" si="40"/>
        <v>1.6418999999999997</v>
      </c>
      <c r="Z31" s="13">
        <f t="shared" si="41"/>
        <v>3.6377499999999996</v>
      </c>
      <c r="AA31" s="13">
        <v>2.65</v>
      </c>
      <c r="AB31" s="13">
        <f t="shared" si="42"/>
        <v>0.61958490566037727</v>
      </c>
      <c r="AC31" s="13">
        <f t="shared" si="43"/>
        <v>1.9958499999999999</v>
      </c>
      <c r="AD31" s="13">
        <f t="shared" si="44"/>
        <v>0.23689555580965102</v>
      </c>
      <c r="AE31" s="13">
        <f t="shared" si="45"/>
        <v>0.18475074602053657</v>
      </c>
      <c r="AF31" s="20">
        <f t="shared" si="38"/>
        <v>0.4513504226513641</v>
      </c>
      <c r="AG31" s="20">
        <v>0.27</v>
      </c>
      <c r="AH31" s="20">
        <f t="shared" si="46"/>
        <v>0.37521071788236859</v>
      </c>
      <c r="AJ31" s="39">
        <v>11</v>
      </c>
      <c r="AK31" s="20">
        <v>-10</v>
      </c>
      <c r="AL31" s="20">
        <v>54.295089358397938</v>
      </c>
      <c r="AM31" s="20">
        <v>51.638110954715337</v>
      </c>
      <c r="AN31" s="20">
        <v>48.299983553533245</v>
      </c>
      <c r="AO31" s="20">
        <v>57.745235414658644</v>
      </c>
      <c r="AP31" s="20"/>
      <c r="AQ31" s="20"/>
      <c r="AR31" s="20">
        <f t="shared" si="47"/>
        <v>4.0057997754770387</v>
      </c>
      <c r="AV31" s="39">
        <f t="shared" si="48"/>
        <v>52.994604820326295</v>
      </c>
      <c r="AX31" s="39">
        <f t="shared" si="49"/>
        <v>53.597716019912276</v>
      </c>
      <c r="AY31" s="39">
        <f t="shared" si="50"/>
        <v>53.022609484095945</v>
      </c>
      <c r="AZ31" s="39">
        <f t="shared" si="51"/>
        <v>54.172822555728608</v>
      </c>
    </row>
    <row r="32" spans="1:52" x14ac:dyDescent="0.25">
      <c r="A32" s="19">
        <v>40303</v>
      </c>
      <c r="B32" s="20" t="s">
        <v>72</v>
      </c>
      <c r="C32" s="20" t="s">
        <v>30</v>
      </c>
      <c r="D32" s="20"/>
      <c r="E32" s="21">
        <v>32</v>
      </c>
      <c r="F32" s="20">
        <v>1.2238</v>
      </c>
      <c r="G32" s="20">
        <v>1.2238</v>
      </c>
      <c r="H32" s="20">
        <f t="shared" si="32"/>
        <v>1.2238</v>
      </c>
      <c r="I32" s="21">
        <f t="shared" si="33"/>
        <v>0</v>
      </c>
      <c r="J32" s="22">
        <v>5.1086</v>
      </c>
      <c r="K32" s="23">
        <f t="shared" si="16"/>
        <v>3.8848000000000003</v>
      </c>
      <c r="L32" s="23">
        <v>3.0011000000000001</v>
      </c>
      <c r="M32" s="23">
        <v>3.0209000000000001</v>
      </c>
      <c r="N32" s="20">
        <f t="shared" si="34"/>
        <v>3.0110000000000001</v>
      </c>
      <c r="O32" s="21">
        <f t="shared" si="35"/>
        <v>-1.980000000000004E-2</v>
      </c>
      <c r="P32" s="23">
        <v>2.9102000000000001</v>
      </c>
      <c r="Q32" s="23">
        <v>2.9127000000000001</v>
      </c>
      <c r="R32" s="20">
        <f t="shared" si="0"/>
        <v>2.9114500000000003</v>
      </c>
      <c r="S32" s="21">
        <f t="shared" si="1"/>
        <v>2.4999999999999467E-3</v>
      </c>
      <c r="T32" s="20">
        <f t="shared" si="19"/>
        <v>46.004942339373969</v>
      </c>
      <c r="U32" s="20">
        <f t="shared" si="39"/>
        <v>53.995057660626031</v>
      </c>
      <c r="V32" s="20">
        <f t="shared" si="36"/>
        <v>33.035469600281886</v>
      </c>
      <c r="W32" s="20">
        <f t="shared" si="37"/>
        <v>12.969472739092083</v>
      </c>
      <c r="X32" s="20"/>
      <c r="Y32" s="13">
        <f t="shared" si="40"/>
        <v>1.7872000000000001</v>
      </c>
      <c r="Z32" s="13">
        <f t="shared" si="41"/>
        <v>3.8848000000000003</v>
      </c>
      <c r="AA32" s="13">
        <v>2.65</v>
      </c>
      <c r="AB32" s="13">
        <f t="shared" si="42"/>
        <v>0.67441509433962266</v>
      </c>
      <c r="AC32" s="13">
        <f t="shared" si="43"/>
        <v>2.0975999999999999</v>
      </c>
      <c r="AD32" s="13">
        <f t="shared" si="44"/>
        <v>0.24329416377160409</v>
      </c>
      <c r="AE32" s="13">
        <f t="shared" si="45"/>
        <v>0.18371494695786003</v>
      </c>
      <c r="AF32" s="20">
        <f t="shared" si="38"/>
        <v>0.46004942339373966</v>
      </c>
      <c r="AG32" s="20">
        <v>0.3</v>
      </c>
      <c r="AH32" s="20">
        <f t="shared" si="46"/>
        <v>0.37359644512399059</v>
      </c>
      <c r="AJ32" s="39">
        <v>12</v>
      </c>
      <c r="AK32" s="20">
        <v>-11</v>
      </c>
      <c r="AL32" s="20">
        <v>52.956102950061286</v>
      </c>
      <c r="AM32" s="20">
        <v>49.148838461416645</v>
      </c>
      <c r="AN32" s="20">
        <v>49.044084257740458</v>
      </c>
      <c r="AO32" s="20">
        <v>53.411953835448806</v>
      </c>
      <c r="AP32" s="20"/>
      <c r="AQ32" s="20"/>
      <c r="AR32" s="20">
        <f t="shared" si="47"/>
        <v>2.367670513898946</v>
      </c>
      <c r="AV32" s="39">
        <f t="shared" si="48"/>
        <v>51.140244876166797</v>
      </c>
      <c r="AX32" s="39">
        <f t="shared" si="49"/>
        <v>51.81201487382048</v>
      </c>
      <c r="AY32" s="39">
        <f t="shared" si="50"/>
        <v>51.228019046594632</v>
      </c>
      <c r="AZ32" s="39">
        <f t="shared" si="51"/>
        <v>52.396010701046336</v>
      </c>
    </row>
    <row r="33" spans="1:52" x14ac:dyDescent="0.25">
      <c r="F33" s="7"/>
      <c r="G33" s="7"/>
      <c r="H33"/>
      <c r="I33" s="1"/>
      <c r="J33" s="10"/>
      <c r="L33" s="7"/>
      <c r="M33" s="7"/>
      <c r="N33"/>
      <c r="O33" s="1"/>
      <c r="P33" s="7"/>
      <c r="Q33" s="7"/>
      <c r="R33"/>
      <c r="S33" s="1"/>
      <c r="AA33" s="13"/>
      <c r="AJ33" s="39">
        <v>13</v>
      </c>
      <c r="AK33" s="20">
        <v>-12</v>
      </c>
      <c r="AL33" s="20">
        <v>54.864957734863587</v>
      </c>
      <c r="AM33" s="20">
        <v>47.114922070425237</v>
      </c>
      <c r="AN33" s="20"/>
      <c r="AO33" s="20">
        <v>52.730581709266247</v>
      </c>
      <c r="AP33" s="20"/>
      <c r="AQ33" s="20"/>
      <c r="AR33" s="20">
        <f t="shared" si="47"/>
        <v>4.0032121893553398</v>
      </c>
      <c r="AV33" s="39">
        <f t="shared" si="48"/>
        <v>51.570153838185014</v>
      </c>
      <c r="AX33" s="39">
        <f t="shared" si="49"/>
        <v>51.370613126967612</v>
      </c>
      <c r="AY33" s="39">
        <f t="shared" si="50"/>
        <v>52.730581709266247</v>
      </c>
      <c r="AZ33" s="39">
        <f t="shared" si="51"/>
        <v>50.690628835818288</v>
      </c>
    </row>
    <row r="34" spans="1:52" x14ac:dyDescent="0.25">
      <c r="A34" s="12">
        <v>40309</v>
      </c>
      <c r="B34" s="13" t="s">
        <v>33</v>
      </c>
      <c r="C34" s="13" t="s">
        <v>18</v>
      </c>
      <c r="D34" s="13" t="s">
        <v>81</v>
      </c>
      <c r="E34" s="14">
        <v>40</v>
      </c>
      <c r="F34" s="13">
        <v>1.2230000000000001</v>
      </c>
      <c r="G34" s="13">
        <v>1.2230000000000001</v>
      </c>
      <c r="H34" s="13">
        <f t="shared" si="32"/>
        <v>1.2230000000000001</v>
      </c>
      <c r="I34" s="14">
        <f t="shared" si="33"/>
        <v>0</v>
      </c>
      <c r="J34" s="25">
        <v>4.3799000000000001</v>
      </c>
      <c r="K34" s="16">
        <f t="shared" si="16"/>
        <v>3.1569000000000003</v>
      </c>
      <c r="L34" s="16">
        <v>2.1896</v>
      </c>
      <c r="M34" s="16">
        <v>2.1886000000000001</v>
      </c>
      <c r="N34" s="13">
        <f t="shared" si="34"/>
        <v>2.1890999999999998</v>
      </c>
      <c r="O34" s="14">
        <f t="shared" si="35"/>
        <v>9.9999999999988987E-4</v>
      </c>
      <c r="P34" s="16">
        <v>2.1091000000000002</v>
      </c>
      <c r="Q34" s="16">
        <v>2.1118000000000001</v>
      </c>
      <c r="R34" s="13">
        <f t="shared" si="0"/>
        <v>2.1104500000000002</v>
      </c>
      <c r="S34" s="14">
        <f t="shared" si="1"/>
        <v>2.6999999999999247E-3</v>
      </c>
      <c r="T34" s="13">
        <f t="shared" si="19"/>
        <v>30.60280655073014</v>
      </c>
      <c r="U34" s="13">
        <f>100-T34</f>
        <v>69.397193449269864</v>
      </c>
      <c r="V34" s="13">
        <f t="shared" ref="V34:V46" si="52">(R34-H34)/J34*100</f>
        <v>20.261878125071352</v>
      </c>
      <c r="W34" s="13">
        <f t="shared" ref="W34:W46" si="53">T34-V34</f>
        <v>10.340928425658788</v>
      </c>
      <c r="X34" s="13"/>
      <c r="Y34" s="13">
        <f t="shared" ref="Y34" si="54">N34-H34</f>
        <v>0.96609999999999974</v>
      </c>
      <c r="Z34" s="13">
        <f t="shared" ref="Z34" si="55">J34-H34</f>
        <v>3.1569000000000003</v>
      </c>
      <c r="AA34" s="13">
        <v>2.65</v>
      </c>
      <c r="AB34" s="13">
        <f t="shared" ref="AB34" si="56">Y34/AA34</f>
        <v>0.36456603773584895</v>
      </c>
      <c r="AC34" s="13">
        <f t="shared" ref="AC34" si="57">(Z34-Y34)</f>
        <v>2.1908000000000003</v>
      </c>
      <c r="AD34" s="13">
        <f t="shared" ref="AD34" si="58">(AB34)/(AB34+AC34)</f>
        <v>0.14266685568806736</v>
      </c>
      <c r="AE34" s="13">
        <f t="shared" ref="AE34" si="59">(AD34-(AG34*AD34))/(1-(AG34*AD34))</f>
        <v>0.11358043654211442</v>
      </c>
      <c r="AF34" s="13">
        <f t="shared" ref="AF34:AF46" si="60">(T34)/(T34+U34)</f>
        <v>0.30602806550730138</v>
      </c>
      <c r="AG34" s="13">
        <v>0.23</v>
      </c>
      <c r="AH34" s="13">
        <f t="shared" si="46"/>
        <v>0.25348340901973859</v>
      </c>
      <c r="AJ34" s="39">
        <v>14</v>
      </c>
      <c r="AK34" s="20">
        <v>-13</v>
      </c>
      <c r="AL34" s="20">
        <v>53.995057660626031</v>
      </c>
      <c r="AM34" s="20">
        <v>45.737169055738732</v>
      </c>
      <c r="AN34" s="20"/>
      <c r="AO34" s="20">
        <v>50.545208315496986</v>
      </c>
      <c r="AP34" s="20"/>
      <c r="AQ34" s="20"/>
      <c r="AR34" s="20">
        <f t="shared" si="47"/>
        <v>4.1475178568671547</v>
      </c>
      <c r="AV34" s="39">
        <f t="shared" si="48"/>
        <v>50.092478343953921</v>
      </c>
      <c r="AX34" s="39">
        <f t="shared" si="49"/>
        <v>49.975673607352213</v>
      </c>
      <c r="AY34" s="39">
        <f t="shared" si="50"/>
        <v>50.545208315496986</v>
      </c>
      <c r="AZ34" s="39">
        <f t="shared" si="51"/>
        <v>49.690906253279834</v>
      </c>
    </row>
    <row r="35" spans="1:52" x14ac:dyDescent="0.25">
      <c r="A35" s="12">
        <v>40309</v>
      </c>
      <c r="B35" s="13" t="s">
        <v>33</v>
      </c>
      <c r="C35" s="13" t="s">
        <v>19</v>
      </c>
      <c r="D35" s="17" t="s">
        <v>79</v>
      </c>
      <c r="E35" s="14">
        <v>41</v>
      </c>
      <c r="F35" s="13">
        <v>1.2275</v>
      </c>
      <c r="G35" s="13">
        <v>1.2275</v>
      </c>
      <c r="H35" s="13">
        <f t="shared" si="32"/>
        <v>1.2275</v>
      </c>
      <c r="I35" s="14">
        <f t="shared" si="33"/>
        <v>0</v>
      </c>
      <c r="J35" s="26">
        <v>5.1467999999999998</v>
      </c>
      <c r="K35" s="16">
        <f t="shared" si="16"/>
        <v>3.9192999999999998</v>
      </c>
      <c r="L35" s="16">
        <v>2.5436000000000001</v>
      </c>
      <c r="M35" s="16">
        <v>2.5404</v>
      </c>
      <c r="N35" s="13">
        <f t="shared" si="34"/>
        <v>2.5419999999999998</v>
      </c>
      <c r="O35" s="14">
        <f t="shared" si="35"/>
        <v>3.2000000000000917E-3</v>
      </c>
      <c r="P35" s="16">
        <v>2.4398</v>
      </c>
      <c r="Q35" s="16">
        <v>2.4438</v>
      </c>
      <c r="R35" s="13">
        <f t="shared" si="0"/>
        <v>2.4417999999999997</v>
      </c>
      <c r="S35" s="14">
        <f t="shared" si="1"/>
        <v>4.0000000000000036E-3</v>
      </c>
      <c r="T35" s="13">
        <f t="shared" si="19"/>
        <v>33.539152399663202</v>
      </c>
      <c r="U35" s="13">
        <f t="shared" ref="U35:U46" si="61">100-T35</f>
        <v>66.460847600336791</v>
      </c>
      <c r="V35" s="13">
        <f t="shared" si="52"/>
        <v>23.593300691691923</v>
      </c>
      <c r="W35" s="13">
        <f t="shared" si="53"/>
        <v>9.9458517079712792</v>
      </c>
      <c r="X35" s="13"/>
      <c r="Y35" s="13">
        <f t="shared" ref="Y35:Y46" si="62">N35-H35</f>
        <v>1.3144999999999998</v>
      </c>
      <c r="Z35" s="13">
        <f t="shared" ref="Z35:Z46" si="63">J35-H35</f>
        <v>3.9192999999999998</v>
      </c>
      <c r="AA35" s="13">
        <v>2.65</v>
      </c>
      <c r="AB35" s="13">
        <f t="shared" ref="AB35:AB46" si="64">Y35/AA35</f>
        <v>0.49603773584905653</v>
      </c>
      <c r="AC35" s="13">
        <f t="shared" ref="AC35:AC46" si="65">(Z35-Y35)</f>
        <v>2.6048</v>
      </c>
      <c r="AD35" s="13">
        <f t="shared" ref="AD35:AD46" si="66">(AB35)/(AB35+AC35)</f>
        <v>0.15996894326791783</v>
      </c>
      <c r="AE35" s="13">
        <f t="shared" ref="AE35:AE46" si="67">(AD35-(AG35*AD35))/(1-(AG35*AD35))</f>
        <v>0.13506361042576945</v>
      </c>
      <c r="AF35" s="13">
        <f t="shared" si="60"/>
        <v>0.33539152399663202</v>
      </c>
      <c r="AG35" s="13">
        <v>0.18</v>
      </c>
      <c r="AH35" s="13">
        <f t="shared" si="46"/>
        <v>0.29269094058962336</v>
      </c>
    </row>
    <row r="36" spans="1:52" x14ac:dyDescent="0.25">
      <c r="A36" s="12">
        <v>40309</v>
      </c>
      <c r="B36" s="13" t="s">
        <v>33</v>
      </c>
      <c r="C36" s="13" t="s">
        <v>34</v>
      </c>
      <c r="D36" s="13" t="s">
        <v>82</v>
      </c>
      <c r="E36" s="14">
        <v>42</v>
      </c>
      <c r="F36" s="13">
        <v>1.2155</v>
      </c>
      <c r="G36" s="13">
        <v>1.2158</v>
      </c>
      <c r="H36" s="13">
        <f t="shared" si="32"/>
        <v>1.2156500000000001</v>
      </c>
      <c r="I36" s="14">
        <f t="shared" si="33"/>
        <v>2.9999999999996696E-4</v>
      </c>
      <c r="J36" s="26">
        <v>4.5731999999999999</v>
      </c>
      <c r="K36" s="16">
        <f t="shared" si="16"/>
        <v>3.3575499999999998</v>
      </c>
      <c r="L36" s="16">
        <v>2.4399000000000002</v>
      </c>
      <c r="M36" s="16">
        <v>2.44</v>
      </c>
      <c r="N36" s="13">
        <f t="shared" si="34"/>
        <v>2.4399500000000001</v>
      </c>
      <c r="O36" s="14">
        <f t="shared" si="35"/>
        <v>-9.9999999999766942E-5</v>
      </c>
      <c r="P36" s="16">
        <v>2.3502000000000001</v>
      </c>
      <c r="Q36" s="16">
        <v>2.3538000000000001</v>
      </c>
      <c r="R36" s="13">
        <f t="shared" si="0"/>
        <v>2.3520000000000003</v>
      </c>
      <c r="S36" s="14">
        <f t="shared" si="1"/>
        <v>3.6000000000000476E-3</v>
      </c>
      <c r="T36" s="13">
        <f t="shared" si="19"/>
        <v>36.464088397790057</v>
      </c>
      <c r="U36" s="13">
        <f t="shared" si="61"/>
        <v>63.535911602209943</v>
      </c>
      <c r="V36" s="13">
        <f t="shared" si="52"/>
        <v>24.848027639289779</v>
      </c>
      <c r="W36" s="13">
        <f t="shared" si="53"/>
        <v>11.616060758500279</v>
      </c>
      <c r="X36" s="13"/>
      <c r="Y36" s="13">
        <f t="shared" si="62"/>
        <v>1.2242999999999999</v>
      </c>
      <c r="Z36" s="13">
        <f t="shared" si="63"/>
        <v>3.3575499999999998</v>
      </c>
      <c r="AA36" s="13">
        <v>2.65</v>
      </c>
      <c r="AB36" s="13">
        <f t="shared" si="64"/>
        <v>0.46200000000000002</v>
      </c>
      <c r="AC36" s="13">
        <f t="shared" si="65"/>
        <v>2.1332499999999999</v>
      </c>
      <c r="AD36" s="13">
        <f t="shared" si="66"/>
        <v>0.17801753202966961</v>
      </c>
      <c r="AE36" s="13">
        <f t="shared" si="67"/>
        <v>0.15080669880458106</v>
      </c>
      <c r="AF36" s="13">
        <f t="shared" si="60"/>
        <v>0.36464088397790057</v>
      </c>
      <c r="AG36" s="13">
        <v>0.18</v>
      </c>
      <c r="AH36" s="13">
        <f t="shared" si="46"/>
        <v>0.32000946073793762</v>
      </c>
      <c r="AK36" s="13" t="s">
        <v>42</v>
      </c>
      <c r="AL36" s="44">
        <v>40297</v>
      </c>
      <c r="AM36" s="44">
        <v>40309</v>
      </c>
      <c r="AN36" s="44">
        <v>40325</v>
      </c>
      <c r="AO36" s="44">
        <v>40681</v>
      </c>
      <c r="AP36" s="44">
        <v>40697</v>
      </c>
      <c r="AQ36" s="13"/>
      <c r="AR36" s="13"/>
      <c r="AV36" s="39" t="s">
        <v>61</v>
      </c>
      <c r="AX36" s="39" t="s">
        <v>171</v>
      </c>
      <c r="AY36" s="39" t="s">
        <v>172</v>
      </c>
    </row>
    <row r="37" spans="1:52" x14ac:dyDescent="0.25">
      <c r="A37" s="12">
        <v>40309</v>
      </c>
      <c r="B37" s="13" t="s">
        <v>33</v>
      </c>
      <c r="C37" s="13" t="s">
        <v>35</v>
      </c>
      <c r="D37" s="13" t="s">
        <v>80</v>
      </c>
      <c r="E37" s="14">
        <v>43</v>
      </c>
      <c r="F37" s="13">
        <v>1.2158</v>
      </c>
      <c r="G37" s="13">
        <v>1.2156</v>
      </c>
      <c r="H37" s="13">
        <f t="shared" si="32"/>
        <v>1.2157</v>
      </c>
      <c r="I37" s="14">
        <f t="shared" si="33"/>
        <v>1.9999999999997797E-4</v>
      </c>
      <c r="J37" s="26">
        <v>4.7450999999999999</v>
      </c>
      <c r="K37" s="16">
        <f t="shared" si="16"/>
        <v>3.5293999999999999</v>
      </c>
      <c r="L37" s="16">
        <v>2.5853000000000002</v>
      </c>
      <c r="M37" s="16">
        <v>2.5834000000000001</v>
      </c>
      <c r="N37" s="13">
        <f t="shared" si="34"/>
        <v>2.5843500000000001</v>
      </c>
      <c r="O37" s="14">
        <f t="shared" si="35"/>
        <v>1.9000000000000128E-3</v>
      </c>
      <c r="P37" s="16">
        <v>2.4937</v>
      </c>
      <c r="Q37" s="16">
        <v>2.4965999999999999</v>
      </c>
      <c r="R37" s="13">
        <f t="shared" si="0"/>
        <v>2.4951499999999998</v>
      </c>
      <c r="S37" s="14">
        <f t="shared" si="1"/>
        <v>2.8999999999999027E-3</v>
      </c>
      <c r="T37" s="13">
        <f t="shared" si="19"/>
        <v>38.778545928486437</v>
      </c>
      <c r="U37" s="13">
        <f t="shared" si="61"/>
        <v>61.221454071513563</v>
      </c>
      <c r="V37" s="13">
        <f t="shared" si="52"/>
        <v>26.96360456049398</v>
      </c>
      <c r="W37" s="13">
        <f t="shared" si="53"/>
        <v>11.814941367992457</v>
      </c>
      <c r="X37" s="13"/>
      <c r="Y37" s="13">
        <f t="shared" si="62"/>
        <v>1.3686500000000001</v>
      </c>
      <c r="Z37" s="13">
        <f t="shared" si="63"/>
        <v>3.5293999999999999</v>
      </c>
      <c r="AA37" s="13">
        <v>2.65</v>
      </c>
      <c r="AB37" s="13">
        <f t="shared" si="64"/>
        <v>0.51647169811320759</v>
      </c>
      <c r="AC37" s="13">
        <f t="shared" si="65"/>
        <v>2.1607499999999997</v>
      </c>
      <c r="AD37" s="13">
        <f t="shared" si="66"/>
        <v>0.19291330952427099</v>
      </c>
      <c r="AE37" s="13">
        <f t="shared" si="67"/>
        <v>0.15714161751883354</v>
      </c>
      <c r="AF37" s="13">
        <f t="shared" si="60"/>
        <v>0.38778545928486435</v>
      </c>
      <c r="AG37" s="13">
        <v>0.22</v>
      </c>
      <c r="AH37" s="13">
        <f t="shared" si="46"/>
        <v>0.33068425860445932</v>
      </c>
      <c r="AK37" s="13">
        <v>-1</v>
      </c>
      <c r="AL37" s="13">
        <v>77.754820482015191</v>
      </c>
      <c r="AM37" s="13">
        <v>69.397193449269864</v>
      </c>
      <c r="AN37" s="13">
        <v>62.805230876056015</v>
      </c>
      <c r="AO37" s="13">
        <v>61.763548664441949</v>
      </c>
      <c r="AP37" s="13">
        <v>69.727496591163487</v>
      </c>
      <c r="AQ37" s="13"/>
      <c r="AR37" s="13">
        <f>STDEVA(AL37,AM37,AN37,AO37)</f>
        <v>7.3703942592768072</v>
      </c>
      <c r="AV37" s="39">
        <f>AVERAGE(AL37:AP37)</f>
        <v>68.2896580125893</v>
      </c>
      <c r="AX37" s="39">
        <f>AV22</f>
        <v>69.207024109574363</v>
      </c>
      <c r="AY37" s="39">
        <f>STDEV(AV37,AX37)</f>
        <v>0.64867578800877412</v>
      </c>
    </row>
    <row r="38" spans="1:52" x14ac:dyDescent="0.25">
      <c r="A38" s="12">
        <v>40309</v>
      </c>
      <c r="B38" s="13" t="s">
        <v>33</v>
      </c>
      <c r="C38" s="13" t="s">
        <v>22</v>
      </c>
      <c r="D38" s="13"/>
      <c r="E38" s="14">
        <v>44</v>
      </c>
      <c r="F38" s="13">
        <v>1.2256</v>
      </c>
      <c r="G38" s="13">
        <v>1.2258</v>
      </c>
      <c r="H38" s="13">
        <f t="shared" si="32"/>
        <v>1.2257</v>
      </c>
      <c r="I38" s="14">
        <f t="shared" si="33"/>
        <v>1.9999999999997797E-4</v>
      </c>
      <c r="J38" s="26">
        <v>5.7251000000000003</v>
      </c>
      <c r="K38" s="16">
        <f t="shared" si="16"/>
        <v>4.4994000000000005</v>
      </c>
      <c r="L38" s="16">
        <v>3.1162000000000001</v>
      </c>
      <c r="M38" s="16">
        <v>3.1126999999999998</v>
      </c>
      <c r="N38" s="13">
        <f t="shared" si="34"/>
        <v>3.1144499999999997</v>
      </c>
      <c r="O38" s="14">
        <f t="shared" si="35"/>
        <v>3.5000000000002807E-3</v>
      </c>
      <c r="P38" s="16">
        <v>3.0093000000000001</v>
      </c>
      <c r="Q38" s="16">
        <v>3.0121000000000002</v>
      </c>
      <c r="R38" s="13">
        <f t="shared" si="0"/>
        <v>3.0106999999999999</v>
      </c>
      <c r="S38" s="14">
        <f t="shared" si="1"/>
        <v>2.8000000000001357E-3</v>
      </c>
      <c r="T38" s="13">
        <f t="shared" si="19"/>
        <v>41.977819264790853</v>
      </c>
      <c r="U38" s="13">
        <f t="shared" si="61"/>
        <v>58.022180735209147</v>
      </c>
      <c r="V38" s="13">
        <f t="shared" si="52"/>
        <v>31.178494698782551</v>
      </c>
      <c r="W38" s="13">
        <f t="shared" si="53"/>
        <v>10.799324566008302</v>
      </c>
      <c r="X38" s="13"/>
      <c r="Y38" s="13">
        <f t="shared" si="62"/>
        <v>1.8887499999999997</v>
      </c>
      <c r="Z38" s="13">
        <f t="shared" si="63"/>
        <v>4.4994000000000005</v>
      </c>
      <c r="AA38" s="13">
        <v>2.65</v>
      </c>
      <c r="AB38" s="13">
        <f t="shared" si="64"/>
        <v>0.7127358490566037</v>
      </c>
      <c r="AC38" s="13">
        <f t="shared" si="65"/>
        <v>2.6106500000000006</v>
      </c>
      <c r="AD38" s="13">
        <f t="shared" si="66"/>
        <v>0.21446075822310101</v>
      </c>
      <c r="AE38" s="13">
        <f t="shared" si="67"/>
        <v>0.16044529675477881</v>
      </c>
      <c r="AF38" s="13">
        <f t="shared" si="60"/>
        <v>0.4197781926479085</v>
      </c>
      <c r="AG38" s="13">
        <v>0.3</v>
      </c>
      <c r="AH38" s="13">
        <f t="shared" si="46"/>
        <v>0.3361811952120321</v>
      </c>
      <c r="AK38" s="13">
        <v>-2</v>
      </c>
      <c r="AL38" s="13">
        <v>66.246170678336995</v>
      </c>
      <c r="AM38" s="13">
        <v>66.460847600336791</v>
      </c>
      <c r="AN38" s="13">
        <v>62.679107353473547</v>
      </c>
      <c r="AO38" s="13">
        <v>57.797482153064891</v>
      </c>
      <c r="AP38" s="13">
        <v>63.081649634102106</v>
      </c>
      <c r="AQ38" s="13"/>
      <c r="AR38" s="13">
        <f t="shared" ref="AR38:AR49" si="68">STDEVA(AL38,AM38,AN38,AO38)</f>
        <v>4.0552033396046081</v>
      </c>
      <c r="AV38" s="39">
        <f t="shared" ref="AV38:AV49" si="69">AVERAGE(AL38:AP38)</f>
        <v>63.253051483862862</v>
      </c>
      <c r="AX38" s="39">
        <f t="shared" ref="AX38:AX49" si="70">AV23</f>
        <v>62.504813145882153</v>
      </c>
      <c r="AY38" s="39">
        <f t="shared" ref="AY38:AY49" si="71">STDEV(AV38,AX38)</f>
        <v>0.52908440272991109</v>
      </c>
    </row>
    <row r="39" spans="1:52" x14ac:dyDescent="0.25">
      <c r="A39" s="12">
        <v>40309</v>
      </c>
      <c r="B39" s="13" t="s">
        <v>33</v>
      </c>
      <c r="C39" s="13" t="s">
        <v>23</v>
      </c>
      <c r="D39" s="13" t="s">
        <v>77</v>
      </c>
      <c r="E39" s="14">
        <v>45</v>
      </c>
      <c r="F39" s="13">
        <v>1.2101</v>
      </c>
      <c r="G39" s="13">
        <v>1.2097</v>
      </c>
      <c r="H39" s="13">
        <f t="shared" si="32"/>
        <v>1.2099</v>
      </c>
      <c r="I39" s="14">
        <f t="shared" si="33"/>
        <v>3.9999999999995595E-4</v>
      </c>
      <c r="J39" s="26">
        <v>4.8410000000000002</v>
      </c>
      <c r="K39" s="16">
        <f t="shared" si="16"/>
        <v>3.6311</v>
      </c>
      <c r="L39" s="16">
        <v>2.6741999999999999</v>
      </c>
      <c r="M39" s="16">
        <v>2.6713</v>
      </c>
      <c r="N39" s="13">
        <f t="shared" si="34"/>
        <v>2.6727499999999997</v>
      </c>
      <c r="O39" s="14">
        <f t="shared" si="35"/>
        <v>2.8999999999999027E-3</v>
      </c>
      <c r="P39" s="16">
        <v>2.5829</v>
      </c>
      <c r="Q39" s="16">
        <v>2.5857000000000001</v>
      </c>
      <c r="R39" s="13">
        <f t="shared" si="0"/>
        <v>2.5842999999999998</v>
      </c>
      <c r="S39" s="14">
        <f t="shared" si="1"/>
        <v>2.8000000000001357E-3</v>
      </c>
      <c r="T39" s="13">
        <f t="shared" si="19"/>
        <v>40.286689983751472</v>
      </c>
      <c r="U39" s="13">
        <f t="shared" si="61"/>
        <v>59.713310016248528</v>
      </c>
      <c r="V39" s="13">
        <f t="shared" si="52"/>
        <v>28.390828341251805</v>
      </c>
      <c r="W39" s="13">
        <f t="shared" si="53"/>
        <v>11.895861642499668</v>
      </c>
      <c r="X39" s="13"/>
      <c r="Y39" s="13">
        <f t="shared" si="62"/>
        <v>1.4628499999999998</v>
      </c>
      <c r="Z39" s="13">
        <f t="shared" si="63"/>
        <v>3.6311</v>
      </c>
      <c r="AA39" s="13">
        <v>2.65</v>
      </c>
      <c r="AB39" s="13">
        <f t="shared" si="64"/>
        <v>0.55201886792452826</v>
      </c>
      <c r="AC39" s="13">
        <f t="shared" si="65"/>
        <v>2.1682500000000005</v>
      </c>
      <c r="AD39" s="13">
        <f t="shared" si="66"/>
        <v>0.20292805407345621</v>
      </c>
      <c r="AE39" s="13">
        <f t="shared" si="67"/>
        <v>0.16212105978035987</v>
      </c>
      <c r="AF39" s="13">
        <f t="shared" si="60"/>
        <v>0.40286689983751472</v>
      </c>
      <c r="AG39" s="13">
        <v>0.24</v>
      </c>
      <c r="AH39" s="13">
        <f t="shared" si="46"/>
        <v>0.33895139535904695</v>
      </c>
      <c r="AK39" s="13">
        <v>-3</v>
      </c>
      <c r="AL39" s="13">
        <v>64.049835461029232</v>
      </c>
      <c r="AM39" s="13">
        <v>63.535911602209943</v>
      </c>
      <c r="AN39" s="13">
        <v>65.813747057234394</v>
      </c>
      <c r="AO39" s="13">
        <v>59.023746363717905</v>
      </c>
      <c r="AP39" s="13">
        <v>64.650863821804791</v>
      </c>
      <c r="AQ39" s="13"/>
      <c r="AR39" s="13">
        <f t="shared" si="68"/>
        <v>2.8909247710663353</v>
      </c>
      <c r="AV39" s="39">
        <f t="shared" si="69"/>
        <v>63.414820861199246</v>
      </c>
      <c r="AX39" s="39">
        <f t="shared" si="70"/>
        <v>62.167078940971891</v>
      </c>
      <c r="AY39" s="39">
        <f t="shared" si="71"/>
        <v>0.88228677296348712</v>
      </c>
    </row>
    <row r="40" spans="1:52" x14ac:dyDescent="0.25">
      <c r="A40" s="12">
        <v>40309</v>
      </c>
      <c r="B40" s="13" t="s">
        <v>33</v>
      </c>
      <c r="C40" s="13" t="s">
        <v>24</v>
      </c>
      <c r="D40" s="12">
        <v>40311</v>
      </c>
      <c r="E40" s="14">
        <v>46</v>
      </c>
      <c r="F40" s="13">
        <v>1.2313000000000001</v>
      </c>
      <c r="G40" s="13">
        <v>1.2309000000000001</v>
      </c>
      <c r="H40" s="13">
        <f>SUM(F40:G40)/2</f>
        <v>1.2311000000000001</v>
      </c>
      <c r="I40" s="14">
        <f>ABS(F40-G40)</f>
        <v>3.9999999999995595E-4</v>
      </c>
      <c r="J40" s="26">
        <v>4.0746000000000002</v>
      </c>
      <c r="K40" s="16">
        <f t="shared" si="16"/>
        <v>2.8435000000000001</v>
      </c>
      <c r="L40" s="16">
        <v>2.4039999999999999</v>
      </c>
      <c r="M40" s="16">
        <v>2.4022999999999999</v>
      </c>
      <c r="N40" s="13">
        <f t="shared" si="34"/>
        <v>2.4031500000000001</v>
      </c>
      <c r="O40" s="14">
        <f t="shared" si="35"/>
        <v>1.7000000000000348E-3</v>
      </c>
      <c r="P40" s="16">
        <v>2.3250000000000002</v>
      </c>
      <c r="Q40" s="16">
        <v>2.3292000000000002</v>
      </c>
      <c r="R40" s="13">
        <f t="shared" si="0"/>
        <v>2.3271000000000002</v>
      </c>
      <c r="S40" s="14">
        <f t="shared" si="1"/>
        <v>4.1999999999999815E-3</v>
      </c>
      <c r="T40" s="13">
        <f t="shared" si="19"/>
        <v>41.218568665377177</v>
      </c>
      <c r="U40" s="13">
        <f t="shared" si="61"/>
        <v>58.781431334622823</v>
      </c>
      <c r="V40" s="13">
        <f t="shared" si="52"/>
        <v>26.898345849899378</v>
      </c>
      <c r="W40" s="13">
        <f t="shared" si="53"/>
        <v>14.320222815477798</v>
      </c>
      <c r="X40" s="13"/>
      <c r="Y40" s="13">
        <f t="shared" si="62"/>
        <v>1.17205</v>
      </c>
      <c r="Z40" s="13">
        <f t="shared" si="63"/>
        <v>2.8435000000000001</v>
      </c>
      <c r="AA40" s="13">
        <v>2.65</v>
      </c>
      <c r="AB40" s="13">
        <f t="shared" si="64"/>
        <v>0.44228301886792454</v>
      </c>
      <c r="AC40" s="13">
        <f t="shared" si="65"/>
        <v>1.6714500000000001</v>
      </c>
      <c r="AD40" s="13">
        <f t="shared" si="66"/>
        <v>0.20924261243967457</v>
      </c>
      <c r="AE40" s="13">
        <f t="shared" si="67"/>
        <v>0.1637479245173302</v>
      </c>
      <c r="AF40" s="13">
        <f t="shared" si="60"/>
        <v>0.41218568665377175</v>
      </c>
      <c r="AG40" s="13">
        <v>0.26</v>
      </c>
      <c r="AH40" s="13">
        <f t="shared" si="46"/>
        <v>0.3416292239500513</v>
      </c>
      <c r="AK40" s="13">
        <v>-4</v>
      </c>
      <c r="AL40" s="13">
        <v>65.161918425906947</v>
      </c>
      <c r="AM40" s="13">
        <v>61.221454071513563</v>
      </c>
      <c r="AN40" s="13">
        <v>62.583899670706941</v>
      </c>
      <c r="AO40" s="13">
        <v>57.634629970744392</v>
      </c>
      <c r="AP40" s="13">
        <v>64.2103310766948</v>
      </c>
      <c r="AQ40" s="13"/>
      <c r="AR40" s="13">
        <f t="shared" si="68"/>
        <v>3.1364835301817799</v>
      </c>
      <c r="AV40" s="39">
        <f t="shared" si="69"/>
        <v>62.162446643113334</v>
      </c>
      <c r="AX40" s="39">
        <f t="shared" si="70"/>
        <v>61.796688702307982</v>
      </c>
      <c r="AY40" s="39">
        <f t="shared" si="71"/>
        <v>0.25862992021629233</v>
      </c>
    </row>
    <row r="41" spans="1:52" x14ac:dyDescent="0.25">
      <c r="A41" s="12">
        <v>40309</v>
      </c>
      <c r="B41" s="13" t="s">
        <v>33</v>
      </c>
      <c r="C41" s="13" t="s">
        <v>25</v>
      </c>
      <c r="D41" s="13"/>
      <c r="E41" s="14">
        <v>47</v>
      </c>
      <c r="F41" s="13">
        <v>1.2282</v>
      </c>
      <c r="G41" s="13">
        <v>1.2283999999999999</v>
      </c>
      <c r="H41" s="13">
        <f t="shared" ref="H41:H93" si="72">SUM(F41:G41)/2</f>
        <v>1.2282999999999999</v>
      </c>
      <c r="I41" s="14">
        <f t="shared" ref="I41:I93" si="73">ABS(F41-G41)</f>
        <v>1.9999999999997797E-4</v>
      </c>
      <c r="J41" s="26">
        <v>5.9028</v>
      </c>
      <c r="K41" s="16">
        <f t="shared" si="16"/>
        <v>4.6745000000000001</v>
      </c>
      <c r="L41" s="16">
        <v>3.2547999999999999</v>
      </c>
      <c r="M41" s="16">
        <v>3.2421000000000002</v>
      </c>
      <c r="N41" s="13">
        <f t="shared" si="34"/>
        <v>3.2484500000000001</v>
      </c>
      <c r="O41" s="14">
        <f t="shared" si="35"/>
        <v>1.2699999999999712E-2</v>
      </c>
      <c r="P41" s="16">
        <v>3.1358000000000001</v>
      </c>
      <c r="Q41" s="16">
        <v>3.1335000000000002</v>
      </c>
      <c r="R41" s="13">
        <f t="shared" si="0"/>
        <v>3.1346500000000002</v>
      </c>
      <c r="S41" s="14">
        <f t="shared" si="1"/>
        <v>2.2999999999999687E-3</v>
      </c>
      <c r="T41" s="13">
        <f t="shared" si="19"/>
        <v>43.216386779334691</v>
      </c>
      <c r="U41" s="13">
        <f t="shared" si="61"/>
        <v>56.783613220665309</v>
      </c>
      <c r="V41" s="13">
        <f t="shared" si="52"/>
        <v>32.295690180931089</v>
      </c>
      <c r="W41" s="13">
        <f t="shared" si="53"/>
        <v>10.920696598403602</v>
      </c>
      <c r="X41" s="13"/>
      <c r="Y41" s="13">
        <f t="shared" si="62"/>
        <v>2.0201500000000001</v>
      </c>
      <c r="Z41" s="13">
        <f t="shared" si="63"/>
        <v>4.6745000000000001</v>
      </c>
      <c r="AA41" s="13">
        <v>2.65</v>
      </c>
      <c r="AB41" s="13">
        <f t="shared" si="64"/>
        <v>0.76232075471698124</v>
      </c>
      <c r="AC41" s="13">
        <f t="shared" si="65"/>
        <v>2.65435</v>
      </c>
      <c r="AD41" s="13">
        <f t="shared" si="66"/>
        <v>0.22311800271200782</v>
      </c>
      <c r="AE41" s="13">
        <f t="shared" si="67"/>
        <v>0.18683149622593143</v>
      </c>
      <c r="AF41" s="13">
        <f t="shared" si="60"/>
        <v>0.43216386779334692</v>
      </c>
      <c r="AG41" s="13">
        <v>0.2</v>
      </c>
      <c r="AH41" s="13">
        <f t="shared" si="46"/>
        <v>0.37844078052298696</v>
      </c>
      <c r="AK41" s="13">
        <v>-5</v>
      </c>
      <c r="AL41" s="13">
        <v>65.02880162161469</v>
      </c>
      <c r="AM41" s="13">
        <v>58.022180735209147</v>
      </c>
      <c r="AN41" s="13">
        <v>62.332276776206172</v>
      </c>
      <c r="AO41" s="13">
        <v>58.482380969313382</v>
      </c>
      <c r="AP41" s="13">
        <v>64.314891929407111</v>
      </c>
      <c r="AQ41" s="13"/>
      <c r="AR41" s="13">
        <f t="shared" si="68"/>
        <v>3.3270359143765313</v>
      </c>
      <c r="AV41" s="39">
        <f t="shared" si="69"/>
        <v>61.636106406350095</v>
      </c>
      <c r="AX41" s="39">
        <f t="shared" si="70"/>
        <v>58.111579110982888</v>
      </c>
      <c r="AY41" s="39">
        <f t="shared" si="71"/>
        <v>2.4922171510312339</v>
      </c>
    </row>
    <row r="42" spans="1:52" x14ac:dyDescent="0.25">
      <c r="A42" s="12">
        <v>40309</v>
      </c>
      <c r="B42" s="13" t="s">
        <v>33</v>
      </c>
      <c r="C42" s="13" t="s">
        <v>26</v>
      </c>
      <c r="D42" s="13"/>
      <c r="E42" s="14">
        <v>48</v>
      </c>
      <c r="F42" s="13">
        <v>1.2235</v>
      </c>
      <c r="G42" s="13">
        <v>1.2235</v>
      </c>
      <c r="H42" s="13">
        <f t="shared" si="72"/>
        <v>1.2235</v>
      </c>
      <c r="I42" s="14">
        <f t="shared" si="73"/>
        <v>0</v>
      </c>
      <c r="J42" s="26">
        <v>5.7919</v>
      </c>
      <c r="K42" s="16">
        <f t="shared" si="16"/>
        <v>4.5684000000000005</v>
      </c>
      <c r="L42" s="16">
        <v>3.4577</v>
      </c>
      <c r="M42" s="16">
        <v>3.4538000000000002</v>
      </c>
      <c r="N42" s="13">
        <f t="shared" si="34"/>
        <v>3.4557500000000001</v>
      </c>
      <c r="O42" s="14">
        <f t="shared" si="35"/>
        <v>3.8999999999997925E-3</v>
      </c>
      <c r="P42" s="16">
        <v>3.3121999999999998</v>
      </c>
      <c r="Q42" s="16">
        <v>3.3161999999999998</v>
      </c>
      <c r="R42" s="13">
        <f t="shared" si="0"/>
        <v>3.3141999999999996</v>
      </c>
      <c r="S42" s="14">
        <f t="shared" si="1"/>
        <v>4.0000000000000036E-3</v>
      </c>
      <c r="T42" s="13">
        <f t="shared" si="19"/>
        <v>48.86284038175291</v>
      </c>
      <c r="U42" s="13">
        <f t="shared" si="61"/>
        <v>51.13715961824709</v>
      </c>
      <c r="V42" s="13">
        <f t="shared" si="52"/>
        <v>36.096963000051794</v>
      </c>
      <c r="W42" s="13">
        <f t="shared" si="53"/>
        <v>12.765877381701117</v>
      </c>
      <c r="X42" s="13"/>
      <c r="Y42" s="13">
        <f t="shared" si="62"/>
        <v>2.2322500000000001</v>
      </c>
      <c r="Z42" s="13">
        <f t="shared" si="63"/>
        <v>4.5684000000000005</v>
      </c>
      <c r="AA42" s="13">
        <v>2.65</v>
      </c>
      <c r="AB42" s="13">
        <f t="shared" si="64"/>
        <v>0.84235849056603784</v>
      </c>
      <c r="AC42" s="13">
        <f t="shared" si="65"/>
        <v>2.3361500000000004</v>
      </c>
      <c r="AD42" s="13">
        <f t="shared" si="66"/>
        <v>0.26501690747915169</v>
      </c>
      <c r="AE42" s="13">
        <f t="shared" si="67"/>
        <v>0.21062553692703212</v>
      </c>
      <c r="AF42" s="13">
        <f t="shared" si="60"/>
        <v>0.48862840381752909</v>
      </c>
      <c r="AG42" s="13">
        <v>0.26</v>
      </c>
      <c r="AH42" s="13">
        <f t="shared" si="46"/>
        <v>0.41420731867859073</v>
      </c>
      <c r="AK42" s="13">
        <v>-6</v>
      </c>
      <c r="AL42" s="13">
        <v>61.267355720179211</v>
      </c>
      <c r="AM42" s="13">
        <v>59.713310016248528</v>
      </c>
      <c r="AN42" s="13">
        <v>59.482161413231729</v>
      </c>
      <c r="AO42" s="13">
        <v>58.41172586249823</v>
      </c>
      <c r="AP42" s="13">
        <v>64.932527222927376</v>
      </c>
      <c r="AQ42" s="13"/>
      <c r="AR42" s="13">
        <f t="shared" si="68"/>
        <v>1.1779212587501635</v>
      </c>
      <c r="AV42" s="39">
        <f t="shared" si="69"/>
        <v>60.761416047017022</v>
      </c>
      <c r="AX42" s="39">
        <f t="shared" si="70"/>
        <v>57.285109707023295</v>
      </c>
      <c r="AY42" s="39">
        <f t="shared" si="71"/>
        <v>2.458119786491352</v>
      </c>
    </row>
    <row r="43" spans="1:52" x14ac:dyDescent="0.25">
      <c r="A43" s="12">
        <v>40309</v>
      </c>
      <c r="B43" s="13" t="s">
        <v>33</v>
      </c>
      <c r="C43" s="13" t="s">
        <v>27</v>
      </c>
      <c r="D43" s="13"/>
      <c r="E43" s="14">
        <v>49</v>
      </c>
      <c r="F43" s="13">
        <v>1.2243999999999999</v>
      </c>
      <c r="G43" s="13">
        <v>1.2244999999999999</v>
      </c>
      <c r="H43" s="13">
        <f t="shared" si="72"/>
        <v>1.22445</v>
      </c>
      <c r="I43" s="14">
        <f t="shared" si="73"/>
        <v>9.9999999999988987E-5</v>
      </c>
      <c r="J43" s="26">
        <v>4.7488999999999999</v>
      </c>
      <c r="K43" s="16">
        <f t="shared" si="16"/>
        <v>3.5244499999999999</v>
      </c>
      <c r="L43" s="16">
        <v>2.8935</v>
      </c>
      <c r="M43" s="16">
        <v>2.89</v>
      </c>
      <c r="N43" s="13">
        <f t="shared" si="34"/>
        <v>2.89175</v>
      </c>
      <c r="O43" s="14">
        <f t="shared" si="35"/>
        <v>3.4999999999998366E-3</v>
      </c>
      <c r="P43" s="16">
        <v>2.8022</v>
      </c>
      <c r="Q43" s="16">
        <v>2.8050999999999999</v>
      </c>
      <c r="R43" s="13">
        <f t="shared" si="0"/>
        <v>2.8036500000000002</v>
      </c>
      <c r="S43" s="14">
        <f t="shared" si="1"/>
        <v>2.8999999999999027E-3</v>
      </c>
      <c r="T43" s="13">
        <f t="shared" si="19"/>
        <v>47.306671963001321</v>
      </c>
      <c r="U43" s="13">
        <f t="shared" si="61"/>
        <v>52.693328036998679</v>
      </c>
      <c r="V43" s="13">
        <f t="shared" si="52"/>
        <v>33.254016719661401</v>
      </c>
      <c r="W43" s="13">
        <f t="shared" si="53"/>
        <v>14.05265524333992</v>
      </c>
      <c r="X43" s="13"/>
      <c r="Y43" s="13">
        <f t="shared" si="62"/>
        <v>1.6673</v>
      </c>
      <c r="Z43" s="13">
        <f t="shared" si="63"/>
        <v>3.5244499999999999</v>
      </c>
      <c r="AA43" s="13">
        <v>2.65</v>
      </c>
      <c r="AB43" s="13">
        <f t="shared" si="64"/>
        <v>0.62916981132075478</v>
      </c>
      <c r="AC43" s="13">
        <f t="shared" si="65"/>
        <v>1.8571499999999999</v>
      </c>
      <c r="AD43" s="13">
        <f t="shared" si="66"/>
        <v>0.25305264771491098</v>
      </c>
      <c r="AE43" s="13">
        <f t="shared" si="67"/>
        <v>0.1960919508123577</v>
      </c>
      <c r="AF43" s="13">
        <f t="shared" si="60"/>
        <v>0.47306671963001323</v>
      </c>
      <c r="AG43" s="13">
        <v>0.28000000000000003</v>
      </c>
      <c r="AH43" s="13">
        <f t="shared" si="46"/>
        <v>0.3926130443229115</v>
      </c>
      <c r="AK43" s="13">
        <v>-7</v>
      </c>
      <c r="AL43" s="13">
        <v>61.113059038315058</v>
      </c>
      <c r="AM43" s="13">
        <v>58.781431334622823</v>
      </c>
      <c r="AN43" s="13">
        <v>57.362373894631965</v>
      </c>
      <c r="AO43" s="13">
        <v>54.937776266575995</v>
      </c>
      <c r="AP43" s="13">
        <v>62.163462102460031</v>
      </c>
      <c r="AQ43" s="13"/>
      <c r="AR43" s="13">
        <f t="shared" si="68"/>
        <v>2.5868952765927986</v>
      </c>
      <c r="AV43" s="39">
        <f t="shared" si="69"/>
        <v>58.87162052732117</v>
      </c>
      <c r="AX43" s="39">
        <f t="shared" si="70"/>
        <v>56.948178512596272</v>
      </c>
      <c r="AY43" s="39">
        <f t="shared" si="71"/>
        <v>1.3600788918310909</v>
      </c>
    </row>
    <row r="44" spans="1:52" x14ac:dyDescent="0.25">
      <c r="A44" s="12">
        <v>40309</v>
      </c>
      <c r="B44" s="13" t="s">
        <v>33</v>
      </c>
      <c r="C44" s="13" t="s">
        <v>28</v>
      </c>
      <c r="D44" s="13"/>
      <c r="E44" s="14">
        <v>50</v>
      </c>
      <c r="F44" s="13">
        <v>1.2334000000000001</v>
      </c>
      <c r="G44" s="13">
        <v>1.2336</v>
      </c>
      <c r="H44" s="13">
        <f t="shared" si="72"/>
        <v>1.2335</v>
      </c>
      <c r="I44" s="14">
        <f t="shared" si="73"/>
        <v>1.9999999999997797E-4</v>
      </c>
      <c r="J44" s="26">
        <v>5.4149000000000003</v>
      </c>
      <c r="K44" s="16">
        <f t="shared" si="16"/>
        <v>4.1814</v>
      </c>
      <c r="L44" s="16">
        <v>3.1017999999999999</v>
      </c>
      <c r="M44" s="16">
        <v>3.0971000000000002</v>
      </c>
      <c r="N44" s="13">
        <f t="shared" si="34"/>
        <v>3.09945</v>
      </c>
      <c r="O44" s="14">
        <f t="shared" si="35"/>
        <v>4.6999999999997044E-3</v>
      </c>
      <c r="P44" s="16">
        <v>2.9901</v>
      </c>
      <c r="Q44" s="16">
        <v>2.9925999999999999</v>
      </c>
      <c r="R44" s="13">
        <f t="shared" si="0"/>
        <v>2.9913499999999997</v>
      </c>
      <c r="S44" s="14">
        <f t="shared" si="1"/>
        <v>2.4999999999999467E-3</v>
      </c>
      <c r="T44" s="13">
        <f t="shared" si="19"/>
        <v>44.625005978858759</v>
      </c>
      <c r="U44" s="13">
        <f t="shared" si="61"/>
        <v>55.374994021141241</v>
      </c>
      <c r="V44" s="13">
        <f t="shared" si="52"/>
        <v>32.463203383257301</v>
      </c>
      <c r="W44" s="13">
        <f t="shared" si="53"/>
        <v>12.161802595601458</v>
      </c>
      <c r="X44" s="13"/>
      <c r="Y44" s="13">
        <f t="shared" si="62"/>
        <v>1.86595</v>
      </c>
      <c r="Z44" s="13">
        <f t="shared" si="63"/>
        <v>4.1814</v>
      </c>
      <c r="AA44" s="13">
        <v>2.65</v>
      </c>
      <c r="AB44" s="13">
        <f t="shared" si="64"/>
        <v>0.70413207547169809</v>
      </c>
      <c r="AC44" s="13">
        <f t="shared" si="65"/>
        <v>2.3154500000000002</v>
      </c>
      <c r="AD44" s="13">
        <f t="shared" si="66"/>
        <v>0.23318858632504744</v>
      </c>
      <c r="AE44" s="13">
        <f t="shared" si="67"/>
        <v>0.19172276041646424</v>
      </c>
      <c r="AF44" s="13">
        <f t="shared" si="60"/>
        <v>0.44625005978858762</v>
      </c>
      <c r="AG44" s="13">
        <v>0.22</v>
      </c>
      <c r="AH44" s="13">
        <f t="shared" si="46"/>
        <v>0.38596740133830448</v>
      </c>
      <c r="AK44" s="13">
        <v>-8</v>
      </c>
      <c r="AL44" s="13">
        <v>59.525264728875001</v>
      </c>
      <c r="AM44" s="13">
        <v>56.783613220665309</v>
      </c>
      <c r="AN44" s="13">
        <v>56.674220351785898</v>
      </c>
      <c r="AO44" s="13">
        <v>55.347426533231854</v>
      </c>
      <c r="AP44" s="13">
        <v>60.466278101582006</v>
      </c>
      <c r="AQ44" s="13"/>
      <c r="AR44" s="13">
        <f t="shared" si="68"/>
        <v>1.7543854541180184</v>
      </c>
      <c r="AV44" s="39">
        <f t="shared" si="69"/>
        <v>57.759360587228016</v>
      </c>
      <c r="AX44" s="39">
        <f t="shared" si="70"/>
        <v>55.816925046468299</v>
      </c>
      <c r="AY44" s="39">
        <f t="shared" si="71"/>
        <v>1.3735093428889547</v>
      </c>
    </row>
    <row r="45" spans="1:52" x14ac:dyDescent="0.25">
      <c r="A45" s="12">
        <v>40309</v>
      </c>
      <c r="B45" s="13" t="s">
        <v>33</v>
      </c>
      <c r="C45" s="13" t="s">
        <v>29</v>
      </c>
      <c r="D45" s="13"/>
      <c r="E45" s="14">
        <v>51</v>
      </c>
      <c r="F45" s="13">
        <v>1.2243999999999999</v>
      </c>
      <c r="G45" s="13">
        <v>1.2243999999999999</v>
      </c>
      <c r="H45" s="13">
        <f t="shared" si="72"/>
        <v>1.2243999999999999</v>
      </c>
      <c r="I45" s="14">
        <f t="shared" si="73"/>
        <v>0</v>
      </c>
      <c r="J45" s="26">
        <v>5.9767000000000001</v>
      </c>
      <c r="K45" s="16">
        <f t="shared" si="16"/>
        <v>4.7523</v>
      </c>
      <c r="L45" s="16">
        <v>3.4491999999999998</v>
      </c>
      <c r="M45" s="16">
        <v>3.4460000000000002</v>
      </c>
      <c r="N45" s="13">
        <f t="shared" si="34"/>
        <v>3.4476</v>
      </c>
      <c r="O45" s="14">
        <f t="shared" si="35"/>
        <v>3.1999999999996476E-3</v>
      </c>
      <c r="P45" s="16">
        <v>3.3300999999999998</v>
      </c>
      <c r="Q45" s="16">
        <v>3.3348</v>
      </c>
      <c r="R45" s="13">
        <f t="shared" si="0"/>
        <v>3.3324499999999997</v>
      </c>
      <c r="S45" s="14">
        <f t="shared" si="1"/>
        <v>4.7000000000001485E-3</v>
      </c>
      <c r="T45" s="13">
        <f t="shared" si="19"/>
        <v>46.781558403299464</v>
      </c>
      <c r="U45" s="13">
        <f t="shared" si="61"/>
        <v>53.218441596700536</v>
      </c>
      <c r="V45" s="13">
        <f t="shared" si="52"/>
        <v>35.271136245754334</v>
      </c>
      <c r="W45" s="13">
        <f t="shared" si="53"/>
        <v>11.510422157545129</v>
      </c>
      <c r="X45" s="13"/>
      <c r="Y45" s="13">
        <f t="shared" si="62"/>
        <v>2.2232000000000003</v>
      </c>
      <c r="Z45" s="13">
        <f t="shared" si="63"/>
        <v>4.7523</v>
      </c>
      <c r="AA45" s="13">
        <v>2.65</v>
      </c>
      <c r="AB45" s="13">
        <f t="shared" si="64"/>
        <v>0.83894339622641523</v>
      </c>
      <c r="AC45" s="13">
        <f t="shared" si="65"/>
        <v>2.5290999999999997</v>
      </c>
      <c r="AD45" s="13">
        <f t="shared" si="66"/>
        <v>0.24908924783046879</v>
      </c>
      <c r="AE45" s="13">
        <f t="shared" si="67"/>
        <v>0.18405113970954817</v>
      </c>
      <c r="AF45" s="13">
        <f t="shared" si="60"/>
        <v>0.46781558403299461</v>
      </c>
      <c r="AG45" s="13">
        <v>0.32</v>
      </c>
      <c r="AH45" s="13">
        <f t="shared" si="46"/>
        <v>0.37412085894246699</v>
      </c>
      <c r="AK45" s="13">
        <v>-9</v>
      </c>
      <c r="AL45" s="13">
        <v>57.526503925941768</v>
      </c>
      <c r="AM45" s="13">
        <v>51.13715961824709</v>
      </c>
      <c r="AN45" s="13">
        <v>53.244071180256782</v>
      </c>
      <c r="AO45" s="13">
        <v>54.142433037931376</v>
      </c>
      <c r="AP45" s="13">
        <v>58.727622491564091</v>
      </c>
      <c r="AQ45" s="13"/>
      <c r="AR45" s="13">
        <f t="shared" si="68"/>
        <v>2.6597726306832512</v>
      </c>
      <c r="AV45" s="39">
        <f t="shared" si="69"/>
        <v>54.955558050788227</v>
      </c>
      <c r="AX45" s="39">
        <f t="shared" si="70"/>
        <v>54.979792553822215</v>
      </c>
      <c r="AY45" s="39">
        <f t="shared" si="71"/>
        <v>1.7136381434018636E-2</v>
      </c>
    </row>
    <row r="46" spans="1:52" x14ac:dyDescent="0.25">
      <c r="A46" s="12">
        <v>40309</v>
      </c>
      <c r="B46" s="13" t="s">
        <v>33</v>
      </c>
      <c r="C46" s="13" t="s">
        <v>30</v>
      </c>
      <c r="D46" s="13"/>
      <c r="E46" s="14">
        <v>52</v>
      </c>
      <c r="F46" s="13">
        <v>1.2352000000000001</v>
      </c>
      <c r="G46" s="13">
        <v>1.2354000000000001</v>
      </c>
      <c r="H46" s="13">
        <f t="shared" si="72"/>
        <v>1.2353000000000001</v>
      </c>
      <c r="I46" s="14">
        <f t="shared" si="73"/>
        <v>1.9999999999997797E-4</v>
      </c>
      <c r="J46" s="26">
        <v>5.0248999999999997</v>
      </c>
      <c r="K46" s="16">
        <f t="shared" si="16"/>
        <v>3.7895999999999996</v>
      </c>
      <c r="L46" s="16">
        <v>3.0507</v>
      </c>
      <c r="M46" s="16">
        <v>3.0476000000000001</v>
      </c>
      <c r="N46" s="13">
        <f t="shared" si="34"/>
        <v>3.04915</v>
      </c>
      <c r="O46" s="14">
        <f t="shared" si="35"/>
        <v>3.0999999999998806E-3</v>
      </c>
      <c r="P46" s="16">
        <v>2.9434</v>
      </c>
      <c r="Q46" s="16">
        <v>2.9483000000000001</v>
      </c>
      <c r="R46" s="13">
        <f t="shared" si="0"/>
        <v>2.9458500000000001</v>
      </c>
      <c r="S46" s="14">
        <f t="shared" si="1"/>
        <v>4.9000000000001265E-3</v>
      </c>
      <c r="T46" s="13">
        <f t="shared" si="19"/>
        <v>47.863890648089516</v>
      </c>
      <c r="U46" s="13">
        <f t="shared" si="61"/>
        <v>52.136109351910484</v>
      </c>
      <c r="V46" s="13">
        <f t="shared" si="52"/>
        <v>34.041473462158457</v>
      </c>
      <c r="W46" s="13">
        <f t="shared" si="53"/>
        <v>13.822417185931059</v>
      </c>
      <c r="X46" s="13"/>
      <c r="Y46" s="13">
        <f t="shared" si="62"/>
        <v>1.81385</v>
      </c>
      <c r="Z46" s="13">
        <f t="shared" si="63"/>
        <v>3.7895999999999996</v>
      </c>
      <c r="AA46" s="13">
        <v>2.65</v>
      </c>
      <c r="AB46" s="13">
        <f t="shared" si="64"/>
        <v>0.68447169811320752</v>
      </c>
      <c r="AC46" s="13">
        <f t="shared" si="65"/>
        <v>1.9757499999999997</v>
      </c>
      <c r="AD46" s="13">
        <f t="shared" si="66"/>
        <v>0.25729874265692854</v>
      </c>
      <c r="AE46" s="13">
        <f t="shared" si="67"/>
        <v>0.21058200332247659</v>
      </c>
      <c r="AF46" s="13">
        <f t="shared" si="60"/>
        <v>0.47863890648089513</v>
      </c>
      <c r="AG46" s="13">
        <v>0.23</v>
      </c>
      <c r="AH46" s="13">
        <f t="shared" si="46"/>
        <v>0.41414378333386964</v>
      </c>
      <c r="AK46" s="13">
        <v>-10</v>
      </c>
      <c r="AL46" s="13">
        <v>57.003982521157148</v>
      </c>
      <c r="AM46" s="13">
        <v>52.693328036998679</v>
      </c>
      <c r="AN46" s="13">
        <v>51.554271853955896</v>
      </c>
      <c r="AO46" s="13">
        <v>51.212591729976523</v>
      </c>
      <c r="AP46" s="13">
        <v>57.133053381480693</v>
      </c>
      <c r="AQ46" s="13"/>
      <c r="AR46" s="13">
        <f t="shared" si="68"/>
        <v>2.6681465170969427</v>
      </c>
      <c r="AV46" s="39">
        <f t="shared" si="69"/>
        <v>53.919445504713792</v>
      </c>
      <c r="AX46" s="39">
        <f t="shared" si="70"/>
        <v>52.994604820326295</v>
      </c>
      <c r="AY46" s="39">
        <f t="shared" si="71"/>
        <v>0.65396111944760704</v>
      </c>
    </row>
    <row r="47" spans="1:52" x14ac:dyDescent="0.25">
      <c r="A47" s="12">
        <v>40309</v>
      </c>
      <c r="B47" s="13" t="s">
        <v>33</v>
      </c>
      <c r="C47" s="13" t="s">
        <v>31</v>
      </c>
      <c r="D47" s="13"/>
      <c r="E47" s="14">
        <v>53</v>
      </c>
      <c r="F47" s="13">
        <v>1.2216</v>
      </c>
      <c r="G47" s="13">
        <v>1.2218</v>
      </c>
      <c r="H47" s="13">
        <f t="shared" si="72"/>
        <v>1.2217</v>
      </c>
      <c r="I47" s="14">
        <f t="shared" si="73"/>
        <v>1.9999999999997797E-4</v>
      </c>
      <c r="J47" s="26"/>
      <c r="K47" s="16">
        <f t="shared" si="16"/>
        <v>-1.2217</v>
      </c>
      <c r="L47" s="13"/>
      <c r="M47" s="13"/>
      <c r="N47" s="13">
        <f t="shared" si="34"/>
        <v>0</v>
      </c>
      <c r="O47" s="14">
        <f t="shared" si="35"/>
        <v>0</v>
      </c>
      <c r="P47" s="13"/>
      <c r="Q47" s="13"/>
      <c r="R47" s="13">
        <f t="shared" si="0"/>
        <v>0</v>
      </c>
      <c r="S47" s="14">
        <f t="shared" si="1"/>
        <v>0</v>
      </c>
      <c r="T47" s="13">
        <f t="shared" si="19"/>
        <v>100</v>
      </c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K47" s="13">
        <v>-11</v>
      </c>
      <c r="AL47" s="13">
        <v>55.119112283696751</v>
      </c>
      <c r="AM47" s="13">
        <v>55.374994021141241</v>
      </c>
      <c r="AN47" s="13">
        <v>52.338171416463616</v>
      </c>
      <c r="AO47" s="13">
        <v>49.704636685850886</v>
      </c>
      <c r="AP47" s="13">
        <v>55.087384716241786</v>
      </c>
      <c r="AQ47" s="13"/>
      <c r="AR47" s="13">
        <f t="shared" si="68"/>
        <v>2.6681204775050125</v>
      </c>
      <c r="AV47" s="39">
        <f t="shared" si="69"/>
        <v>53.524859824678856</v>
      </c>
      <c r="AX47" s="39">
        <f t="shared" si="70"/>
        <v>51.140244876166797</v>
      </c>
      <c r="AY47" s="39">
        <f t="shared" si="71"/>
        <v>1.686177400611687</v>
      </c>
    </row>
    <row r="48" spans="1:52" x14ac:dyDescent="0.25">
      <c r="F48" s="7"/>
      <c r="G48" s="7"/>
      <c r="H48"/>
      <c r="I48" s="1"/>
      <c r="J48" s="10"/>
      <c r="L48" s="7"/>
      <c r="M48" s="7"/>
      <c r="N48"/>
      <c r="O48" s="1"/>
      <c r="P48" s="7"/>
      <c r="Q48" s="7"/>
      <c r="R48"/>
      <c r="S48" s="1"/>
      <c r="AA48" s="13"/>
      <c r="AK48" s="13">
        <v>-12</v>
      </c>
      <c r="AL48" s="13">
        <v>52.371234323275708</v>
      </c>
      <c r="AM48" s="13">
        <v>53.218441596700536</v>
      </c>
      <c r="AN48" s="13">
        <v>49.831985718786107</v>
      </c>
      <c r="AO48" s="13">
        <v>50.627901813724073</v>
      </c>
      <c r="AP48" s="13">
        <v>50.75335585791251</v>
      </c>
      <c r="AQ48" s="13"/>
      <c r="AR48" s="13">
        <f t="shared" si="68"/>
        <v>1.5550244930769888</v>
      </c>
      <c r="AV48" s="39">
        <f t="shared" si="69"/>
        <v>51.360583862079785</v>
      </c>
      <c r="AX48" s="39">
        <f t="shared" si="70"/>
        <v>51.570153838185014</v>
      </c>
      <c r="AY48" s="39">
        <f t="shared" si="71"/>
        <v>0.14818835123710999</v>
      </c>
    </row>
    <row r="49" spans="1:51" x14ac:dyDescent="0.25">
      <c r="A49" s="19">
        <v>40318</v>
      </c>
      <c r="B49" s="20" t="s">
        <v>37</v>
      </c>
      <c r="C49" s="20" t="s">
        <v>18</v>
      </c>
      <c r="D49" s="20" t="s">
        <v>83</v>
      </c>
      <c r="E49" s="21">
        <v>54</v>
      </c>
      <c r="F49" s="20">
        <v>1.2316</v>
      </c>
      <c r="G49" s="20">
        <v>1.2316</v>
      </c>
      <c r="H49" s="20">
        <f t="shared" si="72"/>
        <v>1.2316</v>
      </c>
      <c r="I49" s="21">
        <f t="shared" si="73"/>
        <v>0</v>
      </c>
      <c r="J49" s="22">
        <v>5.5172999999999996</v>
      </c>
      <c r="K49" s="23">
        <f t="shared" si="16"/>
        <v>4.2856999999999994</v>
      </c>
      <c r="L49" s="23">
        <v>2.2801</v>
      </c>
      <c r="M49" s="23">
        <v>2.2793999999999999</v>
      </c>
      <c r="N49" s="20">
        <f t="shared" si="34"/>
        <v>2.2797499999999999</v>
      </c>
      <c r="O49" s="21">
        <f t="shared" si="35"/>
        <v>7.0000000000014495E-4</v>
      </c>
      <c r="P49" s="23">
        <v>2.1947999999999999</v>
      </c>
      <c r="Q49" s="23">
        <v>2.1928000000000001</v>
      </c>
      <c r="R49" s="20">
        <f t="shared" si="0"/>
        <v>2.1938</v>
      </c>
      <c r="S49" s="21">
        <f t="shared" si="1"/>
        <v>1.9999999999997797E-3</v>
      </c>
      <c r="T49" s="20">
        <f t="shared" si="19"/>
        <v>24.456914856382856</v>
      </c>
      <c r="U49" s="20">
        <f>100-T49</f>
        <v>75.543085143617148</v>
      </c>
      <c r="V49" s="20">
        <f t="shared" ref="V49:V64" si="74">(R49-H49)/J49*100</f>
        <v>17.439689703296903</v>
      </c>
      <c r="W49" s="20">
        <f t="shared" ref="W49:W64" si="75">T49-V49</f>
        <v>7.0172251530859526</v>
      </c>
      <c r="X49" s="20"/>
      <c r="Y49" s="13">
        <f>N49-H49</f>
        <v>1.0481499999999999</v>
      </c>
      <c r="Z49" s="13">
        <f>J49-H49</f>
        <v>4.2856999999999994</v>
      </c>
      <c r="AA49" s="13">
        <v>2.65</v>
      </c>
      <c r="AB49" s="13">
        <f>Y49/AA49</f>
        <v>0.39552830188679244</v>
      </c>
      <c r="AC49" s="13">
        <f>(Z49-Y49)</f>
        <v>3.2375499999999997</v>
      </c>
      <c r="AD49" s="13">
        <f>(AB49)/(AB49+AC49)</f>
        <v>0.10886864224241463</v>
      </c>
      <c r="AE49" s="13">
        <f>(AD49-(AG49*AD49))/(1-(AG49*AD49))</f>
        <v>9.5076145855730307E-2</v>
      </c>
      <c r="AF49" s="20">
        <f t="shared" ref="AF49:AF64" si="76">(T49)/(T49+U49)</f>
        <v>0.24456914856382855</v>
      </c>
      <c r="AG49" s="20">
        <v>0.14000000000000001</v>
      </c>
      <c r="AH49" s="20">
        <f t="shared" ref="AH49:AH79" si="77">(AF49-(AG49*AF49))/(1-(AG49*AF49))</f>
        <v>0.21778640474573438</v>
      </c>
      <c r="AK49" s="13">
        <v>-13</v>
      </c>
      <c r="AL49" s="13">
        <v>50.96400364377412</v>
      </c>
      <c r="AM49" s="13">
        <v>52.136109351910484</v>
      </c>
      <c r="AN49" s="13">
        <v>51.50481752946714</v>
      </c>
      <c r="AO49" s="13">
        <v>52.738563553356919</v>
      </c>
      <c r="AP49" s="13">
        <v>46.643248953202757</v>
      </c>
      <c r="AQ49" s="13"/>
      <c r="AR49" s="13">
        <f t="shared" si="68"/>
        <v>0.76914367990701615</v>
      </c>
      <c r="AV49" s="39">
        <f t="shared" si="69"/>
        <v>50.79734860634229</v>
      </c>
      <c r="AX49" s="39">
        <f t="shared" si="70"/>
        <v>50.092478343953921</v>
      </c>
      <c r="AY49" s="39">
        <f t="shared" si="71"/>
        <v>0.49841854239155642</v>
      </c>
    </row>
    <row r="50" spans="1:51" x14ac:dyDescent="0.25">
      <c r="A50" s="19">
        <v>40318</v>
      </c>
      <c r="B50" s="20" t="s">
        <v>37</v>
      </c>
      <c r="C50" s="20" t="s">
        <v>19</v>
      </c>
      <c r="D50" s="20" t="s">
        <v>84</v>
      </c>
      <c r="E50" s="21">
        <v>55</v>
      </c>
      <c r="F50" s="20">
        <v>1.2309000000000001</v>
      </c>
      <c r="G50" s="20">
        <v>1.2309000000000001</v>
      </c>
      <c r="H50" s="20">
        <f t="shared" si="72"/>
        <v>1.2309000000000001</v>
      </c>
      <c r="I50" s="21">
        <f t="shared" si="73"/>
        <v>0</v>
      </c>
      <c r="J50" s="22">
        <v>5.0560999999999998</v>
      </c>
      <c r="K50" s="23">
        <f t="shared" si="16"/>
        <v>3.8251999999999997</v>
      </c>
      <c r="L50" s="23">
        <v>2.5409999999999999</v>
      </c>
      <c r="M50" s="23">
        <v>2.5369999999999999</v>
      </c>
      <c r="N50" s="20">
        <f t="shared" si="34"/>
        <v>2.5389999999999997</v>
      </c>
      <c r="O50" s="21">
        <f t="shared" si="35"/>
        <v>4.0000000000000036E-3</v>
      </c>
      <c r="P50" s="23">
        <v>2.4518</v>
      </c>
      <c r="Q50" s="23">
        <v>2.4483000000000001</v>
      </c>
      <c r="R50" s="20">
        <f t="shared" si="0"/>
        <v>2.4500500000000001</v>
      </c>
      <c r="S50" s="21">
        <f t="shared" si="1"/>
        <v>3.4999999999998366E-3</v>
      </c>
      <c r="T50" s="20">
        <f t="shared" si="19"/>
        <v>34.196904737007202</v>
      </c>
      <c r="U50" s="20">
        <f t="shared" ref="U50:U64" si="78">100-T50</f>
        <v>65.803095262992798</v>
      </c>
      <c r="V50" s="20">
        <f t="shared" si="74"/>
        <v>24.112458218785228</v>
      </c>
      <c r="W50" s="20">
        <f t="shared" si="75"/>
        <v>10.084446518221974</v>
      </c>
      <c r="X50" s="20"/>
      <c r="Y50" s="13">
        <f t="shared" ref="Y50:Y64" si="79">N50-H50</f>
        <v>1.3080999999999996</v>
      </c>
      <c r="Z50" s="13">
        <f t="shared" ref="Z50:Z64" si="80">J50-H50</f>
        <v>3.8251999999999997</v>
      </c>
      <c r="AA50" s="13">
        <v>2.65</v>
      </c>
      <c r="AB50" s="13">
        <f t="shared" ref="AB50:AB64" si="81">Y50/AA50</f>
        <v>0.4936226415094338</v>
      </c>
      <c r="AC50" s="13">
        <f t="shared" ref="AC50:AC64" si="82">(Z50-Y50)</f>
        <v>2.5171000000000001</v>
      </c>
      <c r="AD50" s="13">
        <f t="shared" ref="AD50:AD64" si="83">(AB50)/(AB50+AC50)</f>
        <v>0.16395487073560344</v>
      </c>
      <c r="AE50" s="13">
        <f t="shared" ref="AE50:AE64" si="84">(AD50-(AG50*AD50))/(1-(AG50*AD50))</f>
        <v>0.13561070366648326</v>
      </c>
      <c r="AF50" s="20">
        <f t="shared" si="76"/>
        <v>0.341969047370072</v>
      </c>
      <c r="AG50" s="20">
        <v>0.2</v>
      </c>
      <c r="AH50" s="20">
        <f t="shared" si="77"/>
        <v>0.29365974665925826</v>
      </c>
    </row>
    <row r="51" spans="1:51" x14ac:dyDescent="0.25">
      <c r="A51" s="19">
        <v>40318</v>
      </c>
      <c r="B51" s="20" t="s">
        <v>37</v>
      </c>
      <c r="C51" s="20" t="s">
        <v>34</v>
      </c>
      <c r="D51" s="20"/>
      <c r="E51" s="21">
        <v>56</v>
      </c>
      <c r="F51" s="20">
        <v>1.2314000000000001</v>
      </c>
      <c r="G51" s="20">
        <v>1.2315</v>
      </c>
      <c r="H51" s="20">
        <f t="shared" si="72"/>
        <v>1.2314500000000002</v>
      </c>
      <c r="I51" s="21">
        <f t="shared" si="73"/>
        <v>9.9999999999988987E-5</v>
      </c>
      <c r="J51" s="22">
        <v>4.6311999999999998</v>
      </c>
      <c r="K51" s="23">
        <f t="shared" si="16"/>
        <v>3.3997499999999996</v>
      </c>
      <c r="L51" s="23">
        <v>2.4167000000000001</v>
      </c>
      <c r="M51" s="23">
        <v>2.415</v>
      </c>
      <c r="N51" s="20">
        <f t="shared" si="34"/>
        <v>2.4158499999999998</v>
      </c>
      <c r="O51" s="21">
        <f t="shared" si="35"/>
        <v>1.7000000000000348E-3</v>
      </c>
      <c r="P51" s="23">
        <v>2.3388</v>
      </c>
      <c r="Q51" s="23">
        <v>2.3371</v>
      </c>
      <c r="R51" s="20">
        <f t="shared" ref="R51:R64" si="85">SUM(P51:Q51)/2</f>
        <v>2.3379500000000002</v>
      </c>
      <c r="S51" s="21">
        <f t="shared" ref="S51:S64" si="86">ABS(P51-Q51)</f>
        <v>1.7000000000000348E-3</v>
      </c>
      <c r="T51" s="20">
        <f t="shared" si="19"/>
        <v>34.837855724685632</v>
      </c>
      <c r="U51" s="20">
        <f t="shared" si="78"/>
        <v>65.162144275314375</v>
      </c>
      <c r="V51" s="20">
        <f t="shared" si="74"/>
        <v>23.892295733287273</v>
      </c>
      <c r="W51" s="20">
        <f t="shared" si="75"/>
        <v>10.945559991398358</v>
      </c>
      <c r="X51" s="20"/>
      <c r="Y51" s="13">
        <f t="shared" si="79"/>
        <v>1.1843999999999997</v>
      </c>
      <c r="Z51" s="13">
        <f t="shared" si="80"/>
        <v>3.3997499999999996</v>
      </c>
      <c r="AA51" s="13">
        <v>2.65</v>
      </c>
      <c r="AB51" s="13">
        <f t="shared" si="81"/>
        <v>0.44694339622641499</v>
      </c>
      <c r="AC51" s="13">
        <f t="shared" si="82"/>
        <v>2.2153499999999999</v>
      </c>
      <c r="AD51" s="13">
        <f t="shared" si="83"/>
        <v>0.16787909133528298</v>
      </c>
      <c r="AE51" s="13">
        <f t="shared" si="84"/>
        <v>0.13596743076155826</v>
      </c>
      <c r="AF51" s="20">
        <f t="shared" si="76"/>
        <v>0.34837855724685629</v>
      </c>
      <c r="AG51" s="20">
        <v>0.22</v>
      </c>
      <c r="AH51" s="20">
        <f t="shared" si="77"/>
        <v>0.2942906782722377</v>
      </c>
    </row>
    <row r="52" spans="1:51" x14ac:dyDescent="0.25">
      <c r="A52" s="19">
        <v>40318</v>
      </c>
      <c r="B52" s="20" t="s">
        <v>37</v>
      </c>
      <c r="C52" s="20" t="s">
        <v>35</v>
      </c>
      <c r="D52" s="20"/>
      <c r="E52" s="21">
        <v>57</v>
      </c>
      <c r="F52" s="20">
        <v>1.2302999999999999</v>
      </c>
      <c r="G52" s="20">
        <v>1.2302999999999999</v>
      </c>
      <c r="H52" s="20">
        <f t="shared" si="72"/>
        <v>1.2302999999999999</v>
      </c>
      <c r="I52" s="21">
        <f t="shared" si="73"/>
        <v>0</v>
      </c>
      <c r="J52" s="22">
        <v>5.4935</v>
      </c>
      <c r="K52" s="23">
        <f t="shared" si="16"/>
        <v>4.2632000000000003</v>
      </c>
      <c r="L52" s="23">
        <v>2.7814000000000001</v>
      </c>
      <c r="M52" s="23">
        <v>2.7818999999999998</v>
      </c>
      <c r="N52" s="20">
        <f t="shared" si="34"/>
        <v>2.78165</v>
      </c>
      <c r="O52" s="21">
        <f t="shared" si="35"/>
        <v>-4.9999999999972289E-4</v>
      </c>
      <c r="P52" s="23">
        <v>2.6840000000000002</v>
      </c>
      <c r="Q52" s="23">
        <v>2.6791999999999998</v>
      </c>
      <c r="R52" s="20">
        <f t="shared" si="85"/>
        <v>2.6816</v>
      </c>
      <c r="S52" s="21">
        <f t="shared" si="86"/>
        <v>4.8000000000003595E-3</v>
      </c>
      <c r="T52" s="20">
        <f t="shared" si="19"/>
        <v>36.389331957215241</v>
      </c>
      <c r="U52" s="20">
        <f t="shared" si="78"/>
        <v>63.610668042784759</v>
      </c>
      <c r="V52" s="20">
        <f t="shared" si="74"/>
        <v>26.418494584508966</v>
      </c>
      <c r="W52" s="20">
        <f t="shared" si="75"/>
        <v>9.9708373727062742</v>
      </c>
      <c r="X52" s="20"/>
      <c r="Y52" s="13">
        <f t="shared" si="79"/>
        <v>1.55135</v>
      </c>
      <c r="Z52" s="13">
        <f t="shared" si="80"/>
        <v>4.2632000000000003</v>
      </c>
      <c r="AA52" s="13">
        <v>2.65</v>
      </c>
      <c r="AB52" s="13">
        <f t="shared" si="81"/>
        <v>0.58541509433962269</v>
      </c>
      <c r="AC52" s="13">
        <f t="shared" si="82"/>
        <v>2.7118500000000001</v>
      </c>
      <c r="AD52" s="13">
        <f t="shared" si="83"/>
        <v>0.17754565604828015</v>
      </c>
      <c r="AE52" s="13">
        <f t="shared" si="84"/>
        <v>0.14726580565429831</v>
      </c>
      <c r="AF52" s="20">
        <f t="shared" si="76"/>
        <v>0.36389331957215243</v>
      </c>
      <c r="AG52" s="20">
        <v>0.2</v>
      </c>
      <c r="AH52" s="20">
        <f t="shared" si="77"/>
        <v>0.31396457817365853</v>
      </c>
    </row>
    <row r="53" spans="1:51" x14ac:dyDescent="0.25">
      <c r="A53" s="19">
        <v>40318</v>
      </c>
      <c r="B53" s="20" t="s">
        <v>37</v>
      </c>
      <c r="C53" s="20" t="s">
        <v>22</v>
      </c>
      <c r="D53" s="20"/>
      <c r="E53" s="21">
        <v>58</v>
      </c>
      <c r="F53" s="20">
        <v>1.2174</v>
      </c>
      <c r="G53" s="20">
        <v>1.2172000000000001</v>
      </c>
      <c r="H53" s="20">
        <f t="shared" si="72"/>
        <v>1.2173</v>
      </c>
      <c r="I53" s="21">
        <f t="shared" si="73"/>
        <v>1.9999999999997797E-4</v>
      </c>
      <c r="J53" s="22">
        <v>4.4085000000000001</v>
      </c>
      <c r="K53" s="23">
        <f t="shared" si="16"/>
        <v>3.1912000000000003</v>
      </c>
      <c r="L53" s="23">
        <v>2.4119000000000002</v>
      </c>
      <c r="M53" s="23">
        <v>2.4114</v>
      </c>
      <c r="N53" s="20">
        <f t="shared" si="34"/>
        <v>2.4116499999999998</v>
      </c>
      <c r="O53" s="21">
        <f t="shared" si="35"/>
        <v>5.0000000000016698E-4</v>
      </c>
      <c r="P53" s="23">
        <v>2.3357000000000001</v>
      </c>
      <c r="Q53" s="23">
        <v>2.3344999999999998</v>
      </c>
      <c r="R53" s="20">
        <f t="shared" si="85"/>
        <v>2.3350999999999997</v>
      </c>
      <c r="S53" s="21">
        <f t="shared" si="86"/>
        <v>1.2000000000003119E-3</v>
      </c>
      <c r="T53" s="20">
        <f t="shared" si="19"/>
        <v>37.426359989972411</v>
      </c>
      <c r="U53" s="20">
        <f t="shared" si="78"/>
        <v>62.573640010027589</v>
      </c>
      <c r="V53" s="20">
        <f t="shared" si="74"/>
        <v>25.355563116706353</v>
      </c>
      <c r="W53" s="20">
        <f t="shared" si="75"/>
        <v>12.070796873266058</v>
      </c>
      <c r="X53" s="20"/>
      <c r="Y53" s="13">
        <f t="shared" si="79"/>
        <v>1.1943499999999998</v>
      </c>
      <c r="Z53" s="13">
        <f t="shared" si="80"/>
        <v>3.1912000000000003</v>
      </c>
      <c r="AA53" s="13">
        <v>2.65</v>
      </c>
      <c r="AB53" s="13">
        <f t="shared" si="81"/>
        <v>0.4506981132075471</v>
      </c>
      <c r="AC53" s="13">
        <f t="shared" si="82"/>
        <v>1.9968500000000005</v>
      </c>
      <c r="AD53" s="13">
        <f t="shared" si="83"/>
        <v>0.1841426980640232</v>
      </c>
      <c r="AE53" s="13">
        <f t="shared" si="84"/>
        <v>0.14641934322720643</v>
      </c>
      <c r="AF53" s="20">
        <f t="shared" si="76"/>
        <v>0.37426359989972413</v>
      </c>
      <c r="AG53" s="20">
        <v>0.24</v>
      </c>
      <c r="AH53" s="20">
        <f t="shared" si="77"/>
        <v>0.31251110324607262</v>
      </c>
    </row>
    <row r="54" spans="1:51" x14ac:dyDescent="0.25">
      <c r="A54" s="19">
        <v>40318</v>
      </c>
      <c r="B54" s="20" t="s">
        <v>37</v>
      </c>
      <c r="C54" s="20" t="s">
        <v>23</v>
      </c>
      <c r="D54" s="20"/>
      <c r="E54" s="21">
        <v>59</v>
      </c>
      <c r="F54" s="20">
        <v>1.2262</v>
      </c>
      <c r="G54" s="20">
        <v>1.226</v>
      </c>
      <c r="H54" s="20">
        <f t="shared" si="72"/>
        <v>1.2261</v>
      </c>
      <c r="I54" s="21">
        <f t="shared" si="73"/>
        <v>1.9999999999997797E-4</v>
      </c>
      <c r="J54" s="22">
        <v>6.1486999999999998</v>
      </c>
      <c r="K54" s="23">
        <f t="shared" si="16"/>
        <v>4.9226000000000001</v>
      </c>
      <c r="L54" s="23">
        <v>3.3304999999999998</v>
      </c>
      <c r="M54" s="23">
        <v>3.3287</v>
      </c>
      <c r="N54" s="20">
        <f t="shared" si="34"/>
        <v>3.3296000000000001</v>
      </c>
      <c r="O54" s="21">
        <f t="shared" si="35"/>
        <v>1.7999999999998018E-3</v>
      </c>
      <c r="P54" s="23">
        <v>3.2223999999999999</v>
      </c>
      <c r="Q54" s="23">
        <v>3.2185999999999999</v>
      </c>
      <c r="R54" s="20">
        <f t="shared" si="85"/>
        <v>3.2204999999999999</v>
      </c>
      <c r="S54" s="21">
        <f t="shared" si="86"/>
        <v>3.8000000000000256E-3</v>
      </c>
      <c r="T54" s="20">
        <f t="shared" si="19"/>
        <v>42.731483362450746</v>
      </c>
      <c r="U54" s="20">
        <f t="shared" si="78"/>
        <v>57.268516637549254</v>
      </c>
      <c r="V54" s="20">
        <f t="shared" si="74"/>
        <v>32.436124709288144</v>
      </c>
      <c r="W54" s="20">
        <f t="shared" si="75"/>
        <v>10.295358653162602</v>
      </c>
      <c r="X54" s="20"/>
      <c r="Y54" s="13">
        <f t="shared" si="79"/>
        <v>2.1035000000000004</v>
      </c>
      <c r="Z54" s="13">
        <f t="shared" si="80"/>
        <v>4.9226000000000001</v>
      </c>
      <c r="AA54" s="13">
        <v>2.65</v>
      </c>
      <c r="AB54" s="13">
        <f t="shared" si="81"/>
        <v>0.79377358490566052</v>
      </c>
      <c r="AC54" s="13">
        <f t="shared" si="82"/>
        <v>2.8190999999999997</v>
      </c>
      <c r="AD54" s="13">
        <f t="shared" si="83"/>
        <v>0.21970699119448642</v>
      </c>
      <c r="AE54" s="13">
        <f t="shared" si="84"/>
        <v>0.16267766416387305</v>
      </c>
      <c r="AF54" s="20">
        <f t="shared" si="76"/>
        <v>0.42731483362450745</v>
      </c>
      <c r="AG54" s="20">
        <v>0.31</v>
      </c>
      <c r="AH54" s="20">
        <f t="shared" si="77"/>
        <v>0.33986884485829005</v>
      </c>
    </row>
    <row r="55" spans="1:51" x14ac:dyDescent="0.25">
      <c r="A55" s="19">
        <v>40318</v>
      </c>
      <c r="B55" s="20" t="s">
        <v>37</v>
      </c>
      <c r="C55" s="20" t="s">
        <v>24</v>
      </c>
      <c r="D55" s="20"/>
      <c r="E55" s="21">
        <v>60</v>
      </c>
      <c r="F55" s="20">
        <v>1.222</v>
      </c>
      <c r="G55" s="20">
        <v>1.222</v>
      </c>
      <c r="H55" s="20">
        <f t="shared" si="72"/>
        <v>1.222</v>
      </c>
      <c r="I55" s="21">
        <f t="shared" si="73"/>
        <v>0</v>
      </c>
      <c r="J55" s="22">
        <v>4.2778</v>
      </c>
      <c r="K55" s="23">
        <f t="shared" si="16"/>
        <v>3.0558000000000001</v>
      </c>
      <c r="L55" s="23">
        <v>2.4748999999999999</v>
      </c>
      <c r="M55" s="23">
        <v>2.4737</v>
      </c>
      <c r="N55" s="20">
        <f t="shared" si="34"/>
        <v>2.4742999999999999</v>
      </c>
      <c r="O55" s="21">
        <f t="shared" si="35"/>
        <v>1.1999999999998678E-3</v>
      </c>
      <c r="P55" s="23">
        <v>2.4062000000000001</v>
      </c>
      <c r="Q55" s="23">
        <v>2.4039000000000001</v>
      </c>
      <c r="R55" s="20">
        <f t="shared" si="85"/>
        <v>2.4050500000000001</v>
      </c>
      <c r="S55" s="21">
        <f t="shared" si="86"/>
        <v>2.2999999999999687E-3</v>
      </c>
      <c r="T55" s="20">
        <f t="shared" si="19"/>
        <v>40.981085149551674</v>
      </c>
      <c r="U55" s="20">
        <f t="shared" si="78"/>
        <v>59.018914850448326</v>
      </c>
      <c r="V55" s="20">
        <f t="shared" si="74"/>
        <v>27.655570620412366</v>
      </c>
      <c r="W55" s="20">
        <f t="shared" si="75"/>
        <v>13.325514529139308</v>
      </c>
      <c r="X55" s="20"/>
      <c r="Y55" s="13">
        <f t="shared" si="79"/>
        <v>1.2523</v>
      </c>
      <c r="Z55" s="13">
        <f t="shared" si="80"/>
        <v>3.0558000000000001</v>
      </c>
      <c r="AA55" s="13">
        <v>2.65</v>
      </c>
      <c r="AB55" s="13">
        <f t="shared" si="81"/>
        <v>0.47256603773584904</v>
      </c>
      <c r="AC55" s="13">
        <f t="shared" si="82"/>
        <v>1.8035000000000001</v>
      </c>
      <c r="AD55" s="13">
        <f t="shared" si="83"/>
        <v>0.20762404512917437</v>
      </c>
      <c r="AE55" s="13">
        <f t="shared" si="84"/>
        <v>0.13780957421897691</v>
      </c>
      <c r="AF55" s="20">
        <f t="shared" si="76"/>
        <v>0.40981085149551677</v>
      </c>
      <c r="AG55" s="20">
        <v>0.39</v>
      </c>
      <c r="AH55" s="20">
        <f t="shared" si="77"/>
        <v>0.29753918648533167</v>
      </c>
    </row>
    <row r="56" spans="1:51" x14ac:dyDescent="0.25">
      <c r="A56" s="19">
        <v>40318</v>
      </c>
      <c r="B56" s="20" t="s">
        <v>37</v>
      </c>
      <c r="C56" s="20" t="s">
        <v>25</v>
      </c>
      <c r="D56" s="20"/>
      <c r="E56" s="21">
        <v>61</v>
      </c>
      <c r="F56" s="20">
        <v>1.2283999999999999</v>
      </c>
      <c r="G56" s="20">
        <v>1.2285999999999999</v>
      </c>
      <c r="H56" s="20">
        <f t="shared" si="72"/>
        <v>1.2284999999999999</v>
      </c>
      <c r="I56" s="21">
        <f t="shared" si="73"/>
        <v>1.9999999999997797E-4</v>
      </c>
      <c r="J56" s="22">
        <v>5.0378999999999996</v>
      </c>
      <c r="K56" s="23">
        <f t="shared" si="16"/>
        <v>3.8093999999999997</v>
      </c>
      <c r="L56" s="23">
        <v>2.9512999999999998</v>
      </c>
      <c r="M56" s="23">
        <v>2.9502999999999999</v>
      </c>
      <c r="N56" s="20">
        <f t="shared" si="34"/>
        <v>2.9508000000000001</v>
      </c>
      <c r="O56" s="21">
        <f t="shared" si="35"/>
        <v>9.9999999999988987E-4</v>
      </c>
      <c r="P56" s="23">
        <v>2.8677999999999999</v>
      </c>
      <c r="Q56" s="23">
        <v>2.8641999999999999</v>
      </c>
      <c r="R56" s="20">
        <f t="shared" si="85"/>
        <v>2.8659999999999997</v>
      </c>
      <c r="S56" s="21">
        <f t="shared" si="86"/>
        <v>3.6000000000000476E-3</v>
      </c>
      <c r="T56" s="20">
        <f t="shared" si="19"/>
        <v>45.211844384942516</v>
      </c>
      <c r="U56" s="20">
        <f t="shared" si="78"/>
        <v>54.788155615057484</v>
      </c>
      <c r="V56" s="20">
        <f t="shared" si="74"/>
        <v>32.503622541138171</v>
      </c>
      <c r="W56" s="20">
        <f t="shared" si="75"/>
        <v>12.708221843804345</v>
      </c>
      <c r="X56" s="20"/>
      <c r="Y56" s="13">
        <f t="shared" si="79"/>
        <v>1.7223000000000002</v>
      </c>
      <c r="Z56" s="13">
        <f t="shared" si="80"/>
        <v>3.8093999999999997</v>
      </c>
      <c r="AA56" s="13">
        <v>2.65</v>
      </c>
      <c r="AB56" s="13">
        <f t="shared" si="81"/>
        <v>0.64992452830188685</v>
      </c>
      <c r="AC56" s="13">
        <f t="shared" si="82"/>
        <v>2.0870999999999995</v>
      </c>
      <c r="AD56" s="13">
        <f t="shared" si="83"/>
        <v>0.23745659623485912</v>
      </c>
      <c r="AE56" s="13">
        <f t="shared" si="84"/>
        <v>0.17262275541545574</v>
      </c>
      <c r="AF56" s="20">
        <f t="shared" si="76"/>
        <v>0.45211844384942518</v>
      </c>
      <c r="AG56" s="20">
        <v>0.33</v>
      </c>
      <c r="AH56" s="20">
        <f t="shared" si="77"/>
        <v>0.35604023522072081</v>
      </c>
    </row>
    <row r="57" spans="1:51" x14ac:dyDescent="0.25">
      <c r="A57" s="19">
        <v>40318</v>
      </c>
      <c r="B57" s="20" t="s">
        <v>37</v>
      </c>
      <c r="C57" s="20" t="s">
        <v>26</v>
      </c>
      <c r="D57" s="20"/>
      <c r="E57" s="21">
        <v>62</v>
      </c>
      <c r="F57" s="20">
        <v>1.2278</v>
      </c>
      <c r="G57" s="20">
        <v>1.228</v>
      </c>
      <c r="H57" s="20">
        <f t="shared" si="72"/>
        <v>1.2279</v>
      </c>
      <c r="I57" s="21">
        <f t="shared" si="73"/>
        <v>1.9999999999997797E-4</v>
      </c>
      <c r="J57" s="22">
        <v>5.4740000000000002</v>
      </c>
      <c r="K57" s="23">
        <f t="shared" si="16"/>
        <v>4.2461000000000002</v>
      </c>
      <c r="L57" s="23">
        <v>3.2094</v>
      </c>
      <c r="M57" s="23">
        <v>3.2088999999999999</v>
      </c>
      <c r="N57" s="20">
        <f t="shared" si="34"/>
        <v>3.2091500000000002</v>
      </c>
      <c r="O57" s="21">
        <f t="shared" si="35"/>
        <v>5.0000000000016698E-4</v>
      </c>
      <c r="P57" s="23">
        <v>3.1212</v>
      </c>
      <c r="Q57" s="23">
        <v>3.1162000000000001</v>
      </c>
      <c r="R57" s="20">
        <f t="shared" si="85"/>
        <v>3.1187</v>
      </c>
      <c r="S57" s="21">
        <f t="shared" si="86"/>
        <v>4.9999999999998934E-3</v>
      </c>
      <c r="T57" s="20">
        <f t="shared" si="19"/>
        <v>46.66046489719978</v>
      </c>
      <c r="U57" s="20">
        <f t="shared" si="78"/>
        <v>53.33953510280022</v>
      </c>
      <c r="V57" s="20">
        <f t="shared" si="74"/>
        <v>34.541468761417612</v>
      </c>
      <c r="W57" s="20">
        <f t="shared" si="75"/>
        <v>12.118996135782169</v>
      </c>
      <c r="X57" s="20"/>
      <c r="Y57" s="13">
        <f t="shared" si="79"/>
        <v>1.9812500000000002</v>
      </c>
      <c r="Z57" s="13">
        <f t="shared" si="80"/>
        <v>4.2461000000000002</v>
      </c>
      <c r="AA57" s="13">
        <v>2.65</v>
      </c>
      <c r="AB57" s="13">
        <f t="shared" si="81"/>
        <v>0.74764150943396235</v>
      </c>
      <c r="AC57" s="13">
        <f t="shared" si="82"/>
        <v>2.26485</v>
      </c>
      <c r="AD57" s="13">
        <f t="shared" si="83"/>
        <v>0.24818045365194799</v>
      </c>
      <c r="AE57" s="13">
        <f t="shared" si="84"/>
        <v>0.15836297435271796</v>
      </c>
      <c r="AF57" s="20">
        <f t="shared" si="76"/>
        <v>0.46660464897199783</v>
      </c>
      <c r="AG57" s="20">
        <v>0.43</v>
      </c>
      <c r="AH57" s="20">
        <f t="shared" si="77"/>
        <v>0.33272198959242527</v>
      </c>
    </row>
    <row r="58" spans="1:51" x14ac:dyDescent="0.25">
      <c r="A58" s="19">
        <v>40318</v>
      </c>
      <c r="B58" s="20" t="s">
        <v>37</v>
      </c>
      <c r="C58" s="20" t="s">
        <v>27</v>
      </c>
      <c r="D58" s="20"/>
      <c r="E58" s="21">
        <v>63</v>
      </c>
      <c r="F58" s="20">
        <v>1.2242999999999999</v>
      </c>
      <c r="G58" s="20">
        <v>1.2246999999999999</v>
      </c>
      <c r="H58" s="20">
        <f t="shared" si="72"/>
        <v>1.2244999999999999</v>
      </c>
      <c r="I58" s="21">
        <f t="shared" si="73"/>
        <v>3.9999999999995595E-4</v>
      </c>
      <c r="J58" s="22">
        <v>5.3451000000000004</v>
      </c>
      <c r="K58" s="23">
        <f t="shared" si="16"/>
        <v>4.1206000000000005</v>
      </c>
      <c r="L58" s="23">
        <v>3.2174999999999998</v>
      </c>
      <c r="M58" s="23">
        <v>3.2170999999999998</v>
      </c>
      <c r="N58" s="20">
        <f t="shared" si="34"/>
        <v>3.2172999999999998</v>
      </c>
      <c r="O58" s="21">
        <f t="shared" si="35"/>
        <v>3.9999999999995595E-4</v>
      </c>
      <c r="P58" s="23">
        <v>3.1259999999999999</v>
      </c>
      <c r="Q58" s="23">
        <v>3.1236999999999999</v>
      </c>
      <c r="R58" s="20">
        <f t="shared" si="85"/>
        <v>3.1248499999999999</v>
      </c>
      <c r="S58" s="21">
        <f t="shared" si="86"/>
        <v>2.2999999999999687E-3</v>
      </c>
      <c r="T58" s="20">
        <f t="shared" si="19"/>
        <v>48.361889045284663</v>
      </c>
      <c r="U58" s="20">
        <f t="shared" si="78"/>
        <v>51.638110954715337</v>
      </c>
      <c r="V58" s="20">
        <f t="shared" si="74"/>
        <v>35.553123421451424</v>
      </c>
      <c r="W58" s="20">
        <f t="shared" si="75"/>
        <v>12.808765623833239</v>
      </c>
      <c r="X58" s="20"/>
      <c r="Y58" s="13">
        <f t="shared" si="79"/>
        <v>1.9927999999999999</v>
      </c>
      <c r="Z58" s="13">
        <f t="shared" si="80"/>
        <v>4.1206000000000005</v>
      </c>
      <c r="AA58" s="13">
        <v>2.65</v>
      </c>
      <c r="AB58" s="13">
        <f t="shared" si="81"/>
        <v>0.752</v>
      </c>
      <c r="AC58" s="13">
        <f t="shared" si="82"/>
        <v>2.1278000000000006</v>
      </c>
      <c r="AD58" s="13">
        <f t="shared" si="83"/>
        <v>0.26112924508646429</v>
      </c>
      <c r="AE58" s="13">
        <f t="shared" si="84"/>
        <v>0.17973508504109417</v>
      </c>
      <c r="AF58" s="20">
        <f t="shared" si="76"/>
        <v>0.48361889045284662</v>
      </c>
      <c r="AG58" s="20">
        <v>0.38</v>
      </c>
      <c r="AH58" s="20">
        <f t="shared" si="77"/>
        <v>0.36735431726119533</v>
      </c>
    </row>
    <row r="59" spans="1:51" x14ac:dyDescent="0.25">
      <c r="A59" s="19">
        <v>40318</v>
      </c>
      <c r="B59" s="20" t="s">
        <v>37</v>
      </c>
      <c r="C59" s="20" t="s">
        <v>28</v>
      </c>
      <c r="D59" s="20"/>
      <c r="E59" s="21">
        <v>64</v>
      </c>
      <c r="F59" s="20">
        <v>1.2282999999999999</v>
      </c>
      <c r="G59" s="20">
        <v>1.228</v>
      </c>
      <c r="H59" s="20">
        <f t="shared" si="72"/>
        <v>1.2281499999999999</v>
      </c>
      <c r="I59" s="21">
        <f t="shared" si="73"/>
        <v>2.9999999999996696E-4</v>
      </c>
      <c r="J59" s="22">
        <v>4.3856000000000002</v>
      </c>
      <c r="K59" s="23">
        <f t="shared" si="16"/>
        <v>3.1574500000000003</v>
      </c>
      <c r="L59" s="23">
        <v>2.8328000000000002</v>
      </c>
      <c r="M59" s="23">
        <v>2.8347000000000002</v>
      </c>
      <c r="N59" s="20">
        <f t="shared" si="34"/>
        <v>2.8337500000000002</v>
      </c>
      <c r="O59" s="21">
        <f t="shared" si="35"/>
        <v>-1.9000000000000128E-3</v>
      </c>
      <c r="P59" s="23">
        <v>2.7677999999999998</v>
      </c>
      <c r="Q59" s="23">
        <v>2.7627000000000002</v>
      </c>
      <c r="R59" s="20">
        <f t="shared" si="85"/>
        <v>2.76525</v>
      </c>
      <c r="S59" s="21">
        <f t="shared" si="86"/>
        <v>5.0999999999996604E-3</v>
      </c>
      <c r="T59" s="20">
        <f t="shared" si="19"/>
        <v>50.851161538583355</v>
      </c>
      <c r="U59" s="20">
        <f t="shared" si="78"/>
        <v>49.148838461416645</v>
      </c>
      <c r="V59" s="20">
        <f t="shared" si="74"/>
        <v>35.048796059832185</v>
      </c>
      <c r="W59" s="20">
        <f t="shared" si="75"/>
        <v>15.80236547875117</v>
      </c>
      <c r="X59" s="20"/>
      <c r="Y59" s="13">
        <f t="shared" si="79"/>
        <v>1.6056000000000004</v>
      </c>
      <c r="Z59" s="13">
        <f t="shared" si="80"/>
        <v>3.1574500000000003</v>
      </c>
      <c r="AA59" s="13">
        <v>2.65</v>
      </c>
      <c r="AB59" s="13">
        <f t="shared" si="81"/>
        <v>0.60588679245283039</v>
      </c>
      <c r="AC59" s="13">
        <f t="shared" si="82"/>
        <v>1.55185</v>
      </c>
      <c r="AD59" s="13">
        <f t="shared" si="83"/>
        <v>0.28079735886789142</v>
      </c>
      <c r="AE59" s="13">
        <f t="shared" si="84"/>
        <v>0.18722508904419657</v>
      </c>
      <c r="AF59" s="20">
        <f t="shared" si="76"/>
        <v>0.50851161538583356</v>
      </c>
      <c r="AG59" s="20">
        <v>0.41</v>
      </c>
      <c r="AH59" s="20">
        <f t="shared" si="77"/>
        <v>0.37904987047616923</v>
      </c>
    </row>
    <row r="60" spans="1:51" x14ac:dyDescent="0.25">
      <c r="A60" s="19">
        <v>40318</v>
      </c>
      <c r="B60" s="20" t="s">
        <v>37</v>
      </c>
      <c r="C60" s="20" t="s">
        <v>29</v>
      </c>
      <c r="D60" s="20"/>
      <c r="E60" s="21">
        <v>65</v>
      </c>
      <c r="F60" s="20">
        <v>1.2293000000000001</v>
      </c>
      <c r="G60" s="20">
        <v>1.2295</v>
      </c>
      <c r="H60" s="20">
        <f t="shared" si="72"/>
        <v>1.2294</v>
      </c>
      <c r="I60" s="21">
        <f t="shared" si="73"/>
        <v>1.9999999999997797E-4</v>
      </c>
      <c r="J60" s="22">
        <v>5.3869999999999996</v>
      </c>
      <c r="K60" s="23">
        <f t="shared" si="16"/>
        <v>4.1575999999999995</v>
      </c>
      <c r="L60" s="23">
        <v>3.4278</v>
      </c>
      <c r="M60" s="23">
        <v>3.4285000000000001</v>
      </c>
      <c r="N60" s="20">
        <f t="shared" si="34"/>
        <v>3.42815</v>
      </c>
      <c r="O60" s="21">
        <f t="shared" si="35"/>
        <v>-7.0000000000014495E-4</v>
      </c>
      <c r="P60" s="23">
        <v>3.3372999999999999</v>
      </c>
      <c r="Q60" s="23">
        <v>3.3334999999999999</v>
      </c>
      <c r="R60" s="20">
        <f t="shared" si="85"/>
        <v>3.3353999999999999</v>
      </c>
      <c r="S60" s="21">
        <f t="shared" si="86"/>
        <v>3.8000000000000256E-3</v>
      </c>
      <c r="T60" s="20">
        <f t="shared" si="19"/>
        <v>52.885077929574763</v>
      </c>
      <c r="U60" s="20">
        <f t="shared" si="78"/>
        <v>47.114922070425237</v>
      </c>
      <c r="V60" s="20">
        <f t="shared" si="74"/>
        <v>39.094115463152036</v>
      </c>
      <c r="W60" s="20">
        <f t="shared" si="75"/>
        <v>13.790962466422727</v>
      </c>
      <c r="X60" s="20"/>
      <c r="Y60" s="13">
        <f t="shared" si="79"/>
        <v>2.19875</v>
      </c>
      <c r="Z60" s="13">
        <f t="shared" si="80"/>
        <v>4.1575999999999995</v>
      </c>
      <c r="AA60" s="13">
        <v>2.65</v>
      </c>
      <c r="AB60" s="13">
        <f t="shared" si="81"/>
        <v>0.82971698113207548</v>
      </c>
      <c r="AC60" s="13">
        <f t="shared" si="82"/>
        <v>1.9588499999999995</v>
      </c>
      <c r="AD60" s="13">
        <f t="shared" si="83"/>
        <v>0.29754242474578652</v>
      </c>
      <c r="AE60" s="13">
        <f t="shared" si="84"/>
        <v>0.20532738637424822</v>
      </c>
      <c r="AF60" s="20">
        <f t="shared" si="76"/>
        <v>0.52885077929574764</v>
      </c>
      <c r="AG60" s="20">
        <v>0.39</v>
      </c>
      <c r="AH60" s="20">
        <f t="shared" si="77"/>
        <v>0.40642482964466858</v>
      </c>
    </row>
    <row r="61" spans="1:51" x14ac:dyDescent="0.25">
      <c r="A61" s="19">
        <v>40318</v>
      </c>
      <c r="B61" s="20" t="s">
        <v>37</v>
      </c>
      <c r="C61" s="20" t="s">
        <v>30</v>
      </c>
      <c r="D61" s="20"/>
      <c r="E61" s="21">
        <v>66</v>
      </c>
      <c r="F61" s="20">
        <v>1.23</v>
      </c>
      <c r="G61" s="20">
        <v>1.2302999999999999</v>
      </c>
      <c r="H61" s="20">
        <f t="shared" si="72"/>
        <v>1.2301500000000001</v>
      </c>
      <c r="I61" s="21">
        <f t="shared" si="73"/>
        <v>2.9999999999996696E-4</v>
      </c>
      <c r="J61" s="22">
        <v>4.7636000000000003</v>
      </c>
      <c r="K61" s="23">
        <f t="shared" si="16"/>
        <v>3.5334500000000002</v>
      </c>
      <c r="L61" s="23">
        <v>3.1478000000000002</v>
      </c>
      <c r="M61" s="23">
        <v>3.1472000000000002</v>
      </c>
      <c r="N61" s="20">
        <f t="shared" si="34"/>
        <v>3.1475</v>
      </c>
      <c r="O61" s="21">
        <f t="shared" si="35"/>
        <v>5.9999999999993392E-4</v>
      </c>
      <c r="P61" s="23">
        <v>3.0747</v>
      </c>
      <c r="Q61" s="23">
        <v>3.0727000000000002</v>
      </c>
      <c r="R61" s="20">
        <f t="shared" si="85"/>
        <v>3.0737000000000001</v>
      </c>
      <c r="S61" s="21">
        <f t="shared" si="86"/>
        <v>1.9999999999997797E-3</v>
      </c>
      <c r="T61" s="20">
        <f t="shared" si="19"/>
        <v>54.262830944261268</v>
      </c>
      <c r="U61" s="20">
        <f>100-T61</f>
        <v>45.737169055738732</v>
      </c>
      <c r="V61" s="20">
        <f t="shared" si="74"/>
        <v>38.700772524981105</v>
      </c>
      <c r="W61" s="20">
        <f t="shared" si="75"/>
        <v>15.562058419280163</v>
      </c>
      <c r="X61" s="20"/>
      <c r="Y61" s="13">
        <f t="shared" si="79"/>
        <v>1.9173499999999999</v>
      </c>
      <c r="Z61" s="13">
        <f t="shared" si="80"/>
        <v>3.5334500000000002</v>
      </c>
      <c r="AA61" s="13">
        <v>2.65</v>
      </c>
      <c r="AB61" s="13">
        <f t="shared" si="81"/>
        <v>0.7235283018867924</v>
      </c>
      <c r="AC61" s="13">
        <f t="shared" si="82"/>
        <v>1.6161000000000003</v>
      </c>
      <c r="AD61" s="13">
        <f t="shared" si="83"/>
        <v>0.30924925181632618</v>
      </c>
      <c r="AE61" s="13">
        <f t="shared" si="84"/>
        <v>0.20045549411066907</v>
      </c>
      <c r="AF61" s="20">
        <f t="shared" si="76"/>
        <v>0.54262830944261264</v>
      </c>
      <c r="AG61" s="20">
        <v>0.44</v>
      </c>
      <c r="AH61" s="20">
        <f t="shared" si="77"/>
        <v>0.39917823375279188</v>
      </c>
    </row>
    <row r="62" spans="1:51" x14ac:dyDescent="0.25">
      <c r="A62" s="19">
        <v>40318</v>
      </c>
      <c r="B62" s="20" t="s">
        <v>37</v>
      </c>
      <c r="C62" s="20" t="s">
        <v>31</v>
      </c>
      <c r="D62" s="20"/>
      <c r="E62" s="21">
        <v>67</v>
      </c>
      <c r="F62" s="20">
        <v>1.2229000000000001</v>
      </c>
      <c r="G62" s="20">
        <v>1.2231000000000001</v>
      </c>
      <c r="H62" s="20">
        <f t="shared" si="72"/>
        <v>1.2230000000000001</v>
      </c>
      <c r="I62" s="21">
        <f t="shared" si="73"/>
        <v>1.9999999999997797E-4</v>
      </c>
      <c r="J62" s="22">
        <v>5.3204000000000002</v>
      </c>
      <c r="K62" s="23">
        <f t="shared" si="16"/>
        <v>4.0974000000000004</v>
      </c>
      <c r="L62" s="23">
        <v>3.5476000000000001</v>
      </c>
      <c r="M62" s="23">
        <v>3.5455999999999999</v>
      </c>
      <c r="N62" s="20">
        <f t="shared" si="34"/>
        <v>3.5465999999999998</v>
      </c>
      <c r="O62" s="21">
        <f t="shared" si="35"/>
        <v>2.0000000000002238E-3</v>
      </c>
      <c r="P62" s="23">
        <v>3.4668999999999999</v>
      </c>
      <c r="Q62" s="23">
        <v>3.4632999999999998</v>
      </c>
      <c r="R62" s="20">
        <f t="shared" si="85"/>
        <v>3.4650999999999996</v>
      </c>
      <c r="S62" s="21">
        <f t="shared" si="86"/>
        <v>3.6000000000000476E-3</v>
      </c>
      <c r="T62" s="20">
        <f t="shared" si="19"/>
        <v>56.709132620686276</v>
      </c>
      <c r="U62" s="20">
        <f t="shared" si="78"/>
        <v>43.290867379313724</v>
      </c>
      <c r="V62" s="20">
        <f t="shared" si="74"/>
        <v>42.141568303135095</v>
      </c>
      <c r="W62" s="20">
        <f t="shared" si="75"/>
        <v>14.567564317551181</v>
      </c>
      <c r="X62" s="20"/>
      <c r="Y62" s="13">
        <f t="shared" si="79"/>
        <v>2.3235999999999999</v>
      </c>
      <c r="Z62" s="13">
        <f t="shared" si="80"/>
        <v>4.0974000000000004</v>
      </c>
      <c r="AA62" s="13">
        <v>2.65</v>
      </c>
      <c r="AB62" s="13">
        <f t="shared" si="81"/>
        <v>0.87683018867924523</v>
      </c>
      <c r="AC62" s="13">
        <f t="shared" si="82"/>
        <v>1.7738000000000005</v>
      </c>
      <c r="AD62" s="13">
        <f t="shared" si="83"/>
        <v>0.3308006497564836</v>
      </c>
      <c r="AE62" s="13">
        <f t="shared" si="84"/>
        <v>0.24033328194083908</v>
      </c>
      <c r="AF62" s="20">
        <f t="shared" si="76"/>
        <v>0.56709132620686276</v>
      </c>
      <c r="AG62" s="20">
        <v>0.36</v>
      </c>
      <c r="AH62" s="20">
        <f t="shared" si="77"/>
        <v>0.45604041087992764</v>
      </c>
    </row>
    <row r="63" spans="1:51" x14ac:dyDescent="0.25">
      <c r="A63" s="19">
        <v>40318</v>
      </c>
      <c r="B63" s="20" t="s">
        <v>37</v>
      </c>
      <c r="C63" s="20" t="s">
        <v>32</v>
      </c>
      <c r="D63" s="20"/>
      <c r="E63" s="21">
        <v>68</v>
      </c>
      <c r="F63" s="20">
        <v>1.2322</v>
      </c>
      <c r="G63" s="20">
        <v>1.2322</v>
      </c>
      <c r="H63" s="20">
        <f t="shared" si="72"/>
        <v>1.2322</v>
      </c>
      <c r="I63" s="21">
        <f t="shared" si="73"/>
        <v>0</v>
      </c>
      <c r="J63" s="22">
        <v>6.4131</v>
      </c>
      <c r="K63" s="23">
        <f t="shared" si="16"/>
        <v>5.1809000000000003</v>
      </c>
      <c r="L63" s="23">
        <v>3.9087999999999998</v>
      </c>
      <c r="M63" s="23">
        <v>3.9073000000000002</v>
      </c>
      <c r="N63" s="20">
        <f t="shared" si="34"/>
        <v>3.9080500000000002</v>
      </c>
      <c r="O63" s="21">
        <f t="shared" si="35"/>
        <v>1.4999999999996128E-3</v>
      </c>
      <c r="P63" s="23">
        <v>3.7936999999999999</v>
      </c>
      <c r="Q63" s="23">
        <v>3.7911000000000001</v>
      </c>
      <c r="R63" s="20">
        <f t="shared" si="85"/>
        <v>3.7923999999999998</v>
      </c>
      <c r="S63" s="21">
        <f t="shared" si="86"/>
        <v>2.5999999999997137E-3</v>
      </c>
      <c r="T63" s="20">
        <f t="shared" si="19"/>
        <v>51.648362253662498</v>
      </c>
      <c r="U63" s="20">
        <f t="shared" si="78"/>
        <v>48.351637746337502</v>
      </c>
      <c r="V63" s="20">
        <f t="shared" si="74"/>
        <v>39.921410862141556</v>
      </c>
      <c r="W63" s="20">
        <f t="shared" si="75"/>
        <v>11.726951391520942</v>
      </c>
      <c r="X63" s="20"/>
      <c r="Y63" s="13">
        <f t="shared" si="79"/>
        <v>2.6758500000000005</v>
      </c>
      <c r="Z63" s="13">
        <f t="shared" si="80"/>
        <v>5.1809000000000003</v>
      </c>
      <c r="AA63" s="13">
        <v>2.65</v>
      </c>
      <c r="AB63" s="13">
        <f t="shared" si="81"/>
        <v>1.0097547169811323</v>
      </c>
      <c r="AC63" s="13">
        <f t="shared" si="82"/>
        <v>2.5050499999999998</v>
      </c>
      <c r="AD63" s="13">
        <f t="shared" si="83"/>
        <v>0.28728615052286921</v>
      </c>
      <c r="AE63" s="13">
        <f t="shared" si="84"/>
        <v>0.20507233538697775</v>
      </c>
      <c r="AF63" s="20">
        <f t="shared" si="76"/>
        <v>0.51648362253662494</v>
      </c>
      <c r="AG63" s="20">
        <v>0.36</v>
      </c>
      <c r="AH63" s="20">
        <f t="shared" si="77"/>
        <v>0.40604761861857736</v>
      </c>
    </row>
    <row r="64" spans="1:51" x14ac:dyDescent="0.25">
      <c r="A64" s="19">
        <v>40318</v>
      </c>
      <c r="B64" s="20" t="s">
        <v>37</v>
      </c>
      <c r="C64" s="20" t="s">
        <v>36</v>
      </c>
      <c r="D64" s="20"/>
      <c r="E64" s="21">
        <v>69</v>
      </c>
      <c r="F64" s="20">
        <v>1.0679000000000001</v>
      </c>
      <c r="G64" s="20">
        <v>1.0684</v>
      </c>
      <c r="H64" s="20">
        <f t="shared" si="72"/>
        <v>1.0681500000000002</v>
      </c>
      <c r="I64" s="21">
        <f t="shared" si="73"/>
        <v>4.9999999999994493E-4</v>
      </c>
      <c r="J64" s="22">
        <v>4.2256999999999998</v>
      </c>
      <c r="K64" s="23">
        <f t="shared" si="16"/>
        <v>3.1575499999999996</v>
      </c>
      <c r="L64" s="23">
        <v>2.6951000000000001</v>
      </c>
      <c r="M64" s="23">
        <v>2.6958000000000002</v>
      </c>
      <c r="N64" s="20">
        <f t="shared" si="34"/>
        <v>2.6954500000000001</v>
      </c>
      <c r="O64" s="21">
        <f t="shared" si="35"/>
        <v>-7.0000000000014495E-4</v>
      </c>
      <c r="P64" s="23">
        <v>2.6236999999999999</v>
      </c>
      <c r="Q64" s="23">
        <v>2.6192000000000002</v>
      </c>
      <c r="R64" s="20">
        <f t="shared" si="85"/>
        <v>2.6214500000000003</v>
      </c>
      <c r="S64" s="21">
        <f t="shared" si="86"/>
        <v>4.4999999999997264E-3</v>
      </c>
      <c r="T64" s="20">
        <f t="shared" si="19"/>
        <v>51.536792766543684</v>
      </c>
      <c r="U64" s="20">
        <f t="shared" si="78"/>
        <v>48.463207233456316</v>
      </c>
      <c r="V64" s="20">
        <f t="shared" si="74"/>
        <v>36.758406891165968</v>
      </c>
      <c r="W64" s="20">
        <f t="shared" si="75"/>
        <v>14.778385875377715</v>
      </c>
      <c r="X64" s="20"/>
      <c r="Y64" s="13">
        <f t="shared" si="79"/>
        <v>1.6273</v>
      </c>
      <c r="Z64" s="13">
        <f t="shared" si="80"/>
        <v>3.1575499999999996</v>
      </c>
      <c r="AA64" s="13">
        <v>2.65</v>
      </c>
      <c r="AB64" s="13">
        <f t="shared" si="81"/>
        <v>0.61407547169811316</v>
      </c>
      <c r="AC64" s="13">
        <f t="shared" si="82"/>
        <v>1.5302499999999997</v>
      </c>
      <c r="AD64" s="13">
        <f t="shared" si="83"/>
        <v>0.28637232537830215</v>
      </c>
      <c r="AE64" s="13">
        <f t="shared" si="84"/>
        <v>0.21684764550479393</v>
      </c>
      <c r="AF64" s="20">
        <f t="shared" si="76"/>
        <v>0.51536792766543682</v>
      </c>
      <c r="AG64" s="20">
        <v>0.31</v>
      </c>
      <c r="AH64" s="20">
        <f t="shared" si="77"/>
        <v>0.42321906518708208</v>
      </c>
    </row>
    <row r="65" spans="1:34" x14ac:dyDescent="0.25">
      <c r="F65" s="7"/>
      <c r="G65" s="7"/>
      <c r="H65"/>
      <c r="I65" s="1"/>
      <c r="J65" s="10"/>
      <c r="L65" s="7"/>
      <c r="M65" s="7"/>
      <c r="N65"/>
      <c r="O65" s="1"/>
      <c r="P65" s="8"/>
      <c r="Q65" s="8"/>
      <c r="R65"/>
      <c r="S65" s="1"/>
    </row>
    <row r="66" spans="1:34" x14ac:dyDescent="0.25">
      <c r="A66" s="12">
        <v>40325</v>
      </c>
      <c r="B66" s="13" t="s">
        <v>38</v>
      </c>
      <c r="C66" s="13" t="s">
        <v>18</v>
      </c>
      <c r="D66" s="13" t="s">
        <v>85</v>
      </c>
      <c r="E66" s="14">
        <v>70</v>
      </c>
      <c r="F66" s="13">
        <v>1.2322</v>
      </c>
      <c r="G66" s="13">
        <v>1.2322</v>
      </c>
      <c r="H66" s="13">
        <f t="shared" si="72"/>
        <v>1.2322</v>
      </c>
      <c r="I66" s="14">
        <f t="shared" si="73"/>
        <v>0</v>
      </c>
      <c r="J66" s="15">
        <v>5.5526999999999997</v>
      </c>
      <c r="K66" s="16">
        <f t="shared" si="16"/>
        <v>4.3205</v>
      </c>
      <c r="L66" s="16">
        <v>2.831</v>
      </c>
      <c r="M66" s="16">
        <v>2.8473999999999999</v>
      </c>
      <c r="N66" s="13">
        <f t="shared" ref="N66:N79" si="87">(L66+M66)/2</f>
        <v>2.8391999999999999</v>
      </c>
      <c r="O66" s="14">
        <f t="shared" ref="O66:O79" si="88">L66-M66</f>
        <v>-1.639999999999997E-2</v>
      </c>
      <c r="P66" s="16">
        <v>2.7412000000000001</v>
      </c>
      <c r="Q66" s="16">
        <v>2.7408999999999999</v>
      </c>
      <c r="R66" s="13">
        <f t="shared" ref="R66:R79" si="89">SUM(P66:Q66)/2</f>
        <v>2.74105</v>
      </c>
      <c r="S66" s="14">
        <f t="shared" ref="S66:S79" si="90">ABS(P66-Q66)</f>
        <v>3.00000000000189E-4</v>
      </c>
      <c r="T66" s="13">
        <f t="shared" si="19"/>
        <v>37.194769123943985</v>
      </c>
      <c r="U66" s="13">
        <f>100-T66</f>
        <v>62.805230876056015</v>
      </c>
      <c r="V66" s="13">
        <f t="shared" ref="V66:V79" si="91">(R66-H66)/J66*100</f>
        <v>27.173267059268465</v>
      </c>
      <c r="W66" s="13">
        <f t="shared" ref="W66:W79" si="92">T66-V66</f>
        <v>10.02150206467552</v>
      </c>
      <c r="X66" s="13"/>
      <c r="Y66" s="13">
        <f>N66-H66</f>
        <v>1.607</v>
      </c>
      <c r="Z66" s="13">
        <f>J66-H66</f>
        <v>4.3205</v>
      </c>
      <c r="AA66" s="13">
        <v>2.65</v>
      </c>
      <c r="AB66" s="13">
        <f>Y66/AA66</f>
        <v>0.60641509433962271</v>
      </c>
      <c r="AC66" s="13">
        <f>(Z66-Y66)</f>
        <v>2.7134999999999998</v>
      </c>
      <c r="AD66" s="13">
        <f>(AB66)/(AB66+AC66)</f>
        <v>0.18265982023863991</v>
      </c>
      <c r="AE66" s="13">
        <f>(AD66-(AG66*AD66))/(1-(AG66*AD66))</f>
        <v>0.13694250124073651</v>
      </c>
      <c r="AF66" s="13">
        <f t="shared" ref="AF66:AF79" si="93">(T66)/(T66+U66)</f>
        <v>0.37194769123943983</v>
      </c>
      <c r="AG66" s="13">
        <v>0.28999999999999998</v>
      </c>
      <c r="AH66" s="13">
        <f t="shared" si="77"/>
        <v>0.29601216250223766</v>
      </c>
    </row>
    <row r="67" spans="1:34" x14ac:dyDescent="0.25">
      <c r="A67" s="12">
        <v>40325</v>
      </c>
      <c r="B67" s="13" t="s">
        <v>38</v>
      </c>
      <c r="C67" s="13" t="s">
        <v>19</v>
      </c>
      <c r="D67" s="13" t="s">
        <v>84</v>
      </c>
      <c r="E67" s="14">
        <v>71</v>
      </c>
      <c r="F67" s="13">
        <v>1.228</v>
      </c>
      <c r="G67" s="13">
        <v>1.2281</v>
      </c>
      <c r="H67" s="13">
        <f t="shared" si="72"/>
        <v>1.2280500000000001</v>
      </c>
      <c r="I67" s="14">
        <f t="shared" si="73"/>
        <v>9.9999999999988987E-5</v>
      </c>
      <c r="J67" s="15">
        <v>5.5096999999999996</v>
      </c>
      <c r="K67" s="16">
        <f t="shared" si="16"/>
        <v>4.2816499999999991</v>
      </c>
      <c r="L67" s="16">
        <v>2.8153999999999999</v>
      </c>
      <c r="M67" s="16">
        <v>2.8365999999999998</v>
      </c>
      <c r="N67" s="13">
        <f t="shared" si="87"/>
        <v>2.8259999999999996</v>
      </c>
      <c r="O67" s="14">
        <f t="shared" si="88"/>
        <v>-2.1199999999999886E-2</v>
      </c>
      <c r="P67" s="16">
        <v>2.7202999999999999</v>
      </c>
      <c r="Q67" s="16">
        <v>2.72</v>
      </c>
      <c r="R67" s="13">
        <f t="shared" si="89"/>
        <v>2.7201500000000003</v>
      </c>
      <c r="S67" s="14">
        <f t="shared" si="90"/>
        <v>2.9999999999974492E-4</v>
      </c>
      <c r="T67" s="13">
        <f t="shared" si="19"/>
        <v>37.320892646526453</v>
      </c>
      <c r="U67" s="13">
        <f t="shared" ref="U67:U77" si="94">100-T67</f>
        <v>62.679107353473547</v>
      </c>
      <c r="V67" s="13">
        <f t="shared" si="91"/>
        <v>27.081329291975976</v>
      </c>
      <c r="W67" s="13">
        <f t="shared" si="92"/>
        <v>10.239563354550477</v>
      </c>
      <c r="X67" s="13"/>
      <c r="Y67" s="13">
        <f t="shared" ref="Y67:Y79" si="95">N67-H67</f>
        <v>1.5979499999999995</v>
      </c>
      <c r="Z67" s="13">
        <f t="shared" ref="Z67:Z79" si="96">J67-H67</f>
        <v>4.2816499999999991</v>
      </c>
      <c r="AA67" s="13">
        <v>2.65</v>
      </c>
      <c r="AB67" s="13">
        <f t="shared" ref="AB67:AB79" si="97">Y67/AA67</f>
        <v>0.60299999999999987</v>
      </c>
      <c r="AC67" s="13">
        <f t="shared" ref="AC67:AC79" si="98">(Z67-Y67)</f>
        <v>2.6836999999999995</v>
      </c>
      <c r="AD67" s="13">
        <f t="shared" ref="AD67:AD79" si="99">(AB67)/(AB67+AC67)</f>
        <v>0.18346669912069857</v>
      </c>
      <c r="AE67" s="13">
        <f t="shared" ref="AE67:AE79" si="100">(AD67-(AG67*AD67))/(1-(AG67*AD67))</f>
        <v>0.15558058750975406</v>
      </c>
      <c r="AF67" s="13">
        <f t="shared" si="93"/>
        <v>0.37320892646526455</v>
      </c>
      <c r="AG67" s="13">
        <v>0.18</v>
      </c>
      <c r="AH67" s="13">
        <f t="shared" si="77"/>
        <v>0.32807029711175634</v>
      </c>
    </row>
    <row r="68" spans="1:34" x14ac:dyDescent="0.25">
      <c r="A68" s="12">
        <v>40325</v>
      </c>
      <c r="B68" s="13" t="s">
        <v>38</v>
      </c>
      <c r="C68" s="13" t="s">
        <v>34</v>
      </c>
      <c r="D68" s="13"/>
      <c r="E68" s="14">
        <v>72</v>
      </c>
      <c r="F68" s="13">
        <v>1.2243999999999999</v>
      </c>
      <c r="G68" s="13">
        <v>1.224</v>
      </c>
      <c r="H68" s="13">
        <f t="shared" si="72"/>
        <v>1.2242</v>
      </c>
      <c r="I68" s="14">
        <f t="shared" si="73"/>
        <v>3.9999999999995595E-4</v>
      </c>
      <c r="J68" s="15">
        <v>3.8153000000000001</v>
      </c>
      <c r="K68" s="16">
        <f t="shared" si="16"/>
        <v>2.5911</v>
      </c>
      <c r="L68" s="16">
        <v>2.1027999999999998</v>
      </c>
      <c r="M68" s="16">
        <v>2.1172</v>
      </c>
      <c r="N68" s="13">
        <f t="shared" si="87"/>
        <v>2.11</v>
      </c>
      <c r="O68" s="14">
        <f t="shared" si="88"/>
        <v>-1.440000000000019E-2</v>
      </c>
      <c r="P68" s="16">
        <v>2.0405000000000002</v>
      </c>
      <c r="Q68" s="16">
        <v>2.0409999999999999</v>
      </c>
      <c r="R68" s="13">
        <f t="shared" si="89"/>
        <v>2.0407500000000001</v>
      </c>
      <c r="S68" s="14">
        <f t="shared" si="90"/>
        <v>4.9999999999972289E-4</v>
      </c>
      <c r="T68" s="13">
        <f t="shared" si="19"/>
        <v>34.186252942765613</v>
      </c>
      <c r="U68" s="13">
        <f t="shared" si="94"/>
        <v>65.813747057234394</v>
      </c>
      <c r="V68" s="13">
        <f t="shared" si="91"/>
        <v>21.401986737609104</v>
      </c>
      <c r="W68" s="13">
        <f t="shared" si="92"/>
        <v>12.784266205156509</v>
      </c>
      <c r="X68" s="13"/>
      <c r="Y68" s="13">
        <f t="shared" si="95"/>
        <v>0.88579999999999992</v>
      </c>
      <c r="Z68" s="13">
        <f t="shared" si="96"/>
        <v>2.5911</v>
      </c>
      <c r="AA68" s="13">
        <v>2.65</v>
      </c>
      <c r="AB68" s="13">
        <f t="shared" si="97"/>
        <v>0.33426415094339623</v>
      </c>
      <c r="AC68" s="13">
        <f t="shared" si="98"/>
        <v>1.7053</v>
      </c>
      <c r="AD68" s="13">
        <f t="shared" si="99"/>
        <v>0.16388999129484749</v>
      </c>
      <c r="AE68" s="13">
        <f t="shared" si="100"/>
        <v>0.13261576028571379</v>
      </c>
      <c r="AF68" s="13">
        <f t="shared" si="93"/>
        <v>0.3418625294276561</v>
      </c>
      <c r="AG68" s="13">
        <v>0.22</v>
      </c>
      <c r="AH68" s="13">
        <f t="shared" si="77"/>
        <v>0.2883386528137602</v>
      </c>
    </row>
    <row r="69" spans="1:34" x14ac:dyDescent="0.25">
      <c r="A69" s="12">
        <v>40325</v>
      </c>
      <c r="B69" s="13" t="s">
        <v>38</v>
      </c>
      <c r="C69" s="13" t="s">
        <v>35</v>
      </c>
      <c r="D69" s="13"/>
      <c r="E69" s="14">
        <v>73</v>
      </c>
      <c r="F69" s="13">
        <v>1.226</v>
      </c>
      <c r="G69" s="13">
        <v>1.2261</v>
      </c>
      <c r="H69" s="13">
        <f t="shared" si="72"/>
        <v>1.2260499999999999</v>
      </c>
      <c r="I69" s="14">
        <f t="shared" si="73"/>
        <v>9.9999999999988987E-5</v>
      </c>
      <c r="J69" s="15">
        <v>4.7942999999999998</v>
      </c>
      <c r="K69" s="16">
        <f t="shared" ref="K69:K132" si="101">J69-H69</f>
        <v>3.5682499999999999</v>
      </c>
      <c r="L69" s="16">
        <v>2.5503999999999998</v>
      </c>
      <c r="M69" s="16">
        <v>2.5718999999999999</v>
      </c>
      <c r="N69" s="13">
        <f t="shared" si="87"/>
        <v>2.5611499999999996</v>
      </c>
      <c r="O69" s="14">
        <f t="shared" si="88"/>
        <v>-2.1500000000000075E-2</v>
      </c>
      <c r="P69" s="16">
        <v>2.4630999999999998</v>
      </c>
      <c r="Q69" s="16">
        <v>2.4634</v>
      </c>
      <c r="R69" s="13">
        <f t="shared" si="89"/>
        <v>2.4632499999999999</v>
      </c>
      <c r="S69" s="14">
        <f t="shared" si="90"/>
        <v>3.00000000000189E-4</v>
      </c>
      <c r="T69" s="13">
        <f t="shared" ref="T69:T93" si="102">(N69-H69)/K69*100</f>
        <v>37.416100329293059</v>
      </c>
      <c r="U69" s="13">
        <f t="shared" si="94"/>
        <v>62.583899670706941</v>
      </c>
      <c r="V69" s="13">
        <f t="shared" si="91"/>
        <v>25.805644202490459</v>
      </c>
      <c r="W69" s="13">
        <f t="shared" si="92"/>
        <v>11.6104561268026</v>
      </c>
      <c r="X69" s="13"/>
      <c r="Y69" s="13">
        <f t="shared" si="95"/>
        <v>1.3350999999999997</v>
      </c>
      <c r="Z69" s="13">
        <f t="shared" si="96"/>
        <v>3.5682499999999999</v>
      </c>
      <c r="AA69" s="13">
        <v>2.65</v>
      </c>
      <c r="AB69" s="13">
        <f t="shared" si="97"/>
        <v>0.50381132075471691</v>
      </c>
      <c r="AC69" s="13">
        <f t="shared" si="98"/>
        <v>2.2331500000000002</v>
      </c>
      <c r="AD69" s="13">
        <f t="shared" si="99"/>
        <v>0.18407688736200004</v>
      </c>
      <c r="AE69" s="13">
        <f t="shared" si="100"/>
        <v>0.15126818615758461</v>
      </c>
      <c r="AF69" s="13">
        <f t="shared" si="93"/>
        <v>0.37416100329293056</v>
      </c>
      <c r="AG69" s="13">
        <v>0.21</v>
      </c>
      <c r="AH69" s="13">
        <f t="shared" si="77"/>
        <v>0.32079313137740151</v>
      </c>
    </row>
    <row r="70" spans="1:34" x14ac:dyDescent="0.25">
      <c r="A70" s="12">
        <v>40325</v>
      </c>
      <c r="B70" s="13" t="s">
        <v>38</v>
      </c>
      <c r="C70" s="13" t="s">
        <v>22</v>
      </c>
      <c r="D70" s="13"/>
      <c r="E70" s="14">
        <v>74</v>
      </c>
      <c r="F70" s="13">
        <v>1.22</v>
      </c>
      <c r="G70" s="13">
        <v>1.2202999999999999</v>
      </c>
      <c r="H70" s="13">
        <f t="shared" si="72"/>
        <v>1.2201499999999998</v>
      </c>
      <c r="I70" s="14">
        <f t="shared" si="73"/>
        <v>2.9999999999996696E-4</v>
      </c>
      <c r="J70" s="15">
        <v>5.2111000000000001</v>
      </c>
      <c r="K70" s="16">
        <f t="shared" si="101"/>
        <v>3.9909500000000002</v>
      </c>
      <c r="L70" s="16">
        <v>2.7094999999999998</v>
      </c>
      <c r="M70" s="16">
        <v>2.7374000000000001</v>
      </c>
      <c r="N70" s="13">
        <f t="shared" si="87"/>
        <v>2.7234499999999997</v>
      </c>
      <c r="O70" s="14">
        <f t="shared" si="88"/>
        <v>-2.7900000000000258E-2</v>
      </c>
      <c r="P70" s="16">
        <v>2.6132</v>
      </c>
      <c r="Q70" s="16">
        <v>2.6131000000000002</v>
      </c>
      <c r="R70" s="13">
        <f t="shared" si="89"/>
        <v>2.6131500000000001</v>
      </c>
      <c r="S70" s="14">
        <f t="shared" si="90"/>
        <v>9.9999999999766942E-5</v>
      </c>
      <c r="T70" s="13">
        <f t="shared" si="102"/>
        <v>37.667723223793828</v>
      </c>
      <c r="U70" s="13">
        <f t="shared" si="94"/>
        <v>62.332276776206172</v>
      </c>
      <c r="V70" s="13">
        <f t="shared" si="91"/>
        <v>26.731400280171176</v>
      </c>
      <c r="W70" s="13">
        <f t="shared" si="92"/>
        <v>10.936322943622653</v>
      </c>
      <c r="X70" s="13"/>
      <c r="Y70" s="13">
        <f t="shared" si="95"/>
        <v>1.5032999999999999</v>
      </c>
      <c r="Z70" s="13">
        <f t="shared" si="96"/>
        <v>3.9909500000000002</v>
      </c>
      <c r="AA70" s="13">
        <v>2.65</v>
      </c>
      <c r="AB70" s="13">
        <f t="shared" si="97"/>
        <v>0.56728301886792454</v>
      </c>
      <c r="AC70" s="13">
        <f t="shared" si="98"/>
        <v>2.4876500000000004</v>
      </c>
      <c r="AD70" s="13">
        <f t="shared" si="99"/>
        <v>0.18569409390132691</v>
      </c>
      <c r="AE70" s="13">
        <f t="shared" si="100"/>
        <v>0.15428524694792917</v>
      </c>
      <c r="AF70" s="13">
        <f t="shared" si="93"/>
        <v>0.37667723223793831</v>
      </c>
      <c r="AG70" s="13">
        <v>0.2</v>
      </c>
      <c r="AH70" s="13">
        <f t="shared" si="77"/>
        <v>0.32589308699316311</v>
      </c>
    </row>
    <row r="71" spans="1:34" x14ac:dyDescent="0.25">
      <c r="A71" s="12">
        <v>40325</v>
      </c>
      <c r="B71" s="13" t="s">
        <v>38</v>
      </c>
      <c r="C71" s="13" t="s">
        <v>23</v>
      </c>
      <c r="D71" s="13"/>
      <c r="E71" s="14">
        <v>75</v>
      </c>
      <c r="F71" s="13">
        <v>1.2254</v>
      </c>
      <c r="G71" s="13">
        <v>1.2250000000000001</v>
      </c>
      <c r="H71" s="13">
        <f t="shared" si="72"/>
        <v>1.2252000000000001</v>
      </c>
      <c r="I71" s="14">
        <f t="shared" si="73"/>
        <v>3.9999999999995595E-4</v>
      </c>
      <c r="J71" s="15">
        <v>6.4218000000000002</v>
      </c>
      <c r="K71" s="16">
        <f t="shared" si="101"/>
        <v>5.1966000000000001</v>
      </c>
      <c r="L71" s="16">
        <v>3.3147000000000002</v>
      </c>
      <c r="M71" s="16">
        <v>3.3468</v>
      </c>
      <c r="N71" s="13">
        <f t="shared" si="87"/>
        <v>3.3307500000000001</v>
      </c>
      <c r="O71" s="14">
        <f t="shared" si="88"/>
        <v>-3.2099999999999795E-2</v>
      </c>
      <c r="P71" s="16">
        <v>3.1903999999999999</v>
      </c>
      <c r="Q71" s="16">
        <v>3.19</v>
      </c>
      <c r="R71" s="13">
        <f t="shared" si="89"/>
        <v>3.1901999999999999</v>
      </c>
      <c r="S71" s="14">
        <f t="shared" si="90"/>
        <v>3.9999999999995595E-4</v>
      </c>
      <c r="T71" s="13">
        <f t="shared" si="102"/>
        <v>40.517838586768271</v>
      </c>
      <c r="U71" s="13">
        <f t="shared" si="94"/>
        <v>59.482161413231729</v>
      </c>
      <c r="V71" s="13">
        <f t="shared" si="91"/>
        <v>30.598897505372324</v>
      </c>
      <c r="W71" s="13">
        <f t="shared" si="92"/>
        <v>9.9189410813959462</v>
      </c>
      <c r="X71" s="13"/>
      <c r="Y71" s="13">
        <f t="shared" si="95"/>
        <v>2.10555</v>
      </c>
      <c r="Z71" s="13">
        <f t="shared" si="96"/>
        <v>5.1966000000000001</v>
      </c>
      <c r="AA71" s="13">
        <v>2.65</v>
      </c>
      <c r="AB71" s="13">
        <f t="shared" si="97"/>
        <v>0.79454716981132079</v>
      </c>
      <c r="AC71" s="13">
        <f t="shared" si="98"/>
        <v>3.0910500000000001</v>
      </c>
      <c r="AD71" s="13">
        <f t="shared" si="99"/>
        <v>0.20448521426370683</v>
      </c>
      <c r="AE71" s="13">
        <f t="shared" si="100"/>
        <v>0.15981585308495469</v>
      </c>
      <c r="AF71" s="13">
        <f t="shared" si="93"/>
        <v>0.40517838586768273</v>
      </c>
      <c r="AG71" s="13">
        <v>0.26</v>
      </c>
      <c r="AH71" s="13">
        <f t="shared" si="77"/>
        <v>0.33513753138472202</v>
      </c>
    </row>
    <row r="72" spans="1:34" x14ac:dyDescent="0.25">
      <c r="A72" s="12">
        <v>40325</v>
      </c>
      <c r="B72" s="13" t="s">
        <v>38</v>
      </c>
      <c r="C72" s="13" t="s">
        <v>24</v>
      </c>
      <c r="D72" s="13"/>
      <c r="E72" s="14">
        <v>76</v>
      </c>
      <c r="F72" s="13">
        <v>1.2161999999999999</v>
      </c>
      <c r="G72" s="13">
        <v>1.216</v>
      </c>
      <c r="H72" s="13">
        <f t="shared" si="72"/>
        <v>1.2161</v>
      </c>
      <c r="I72" s="14">
        <f t="shared" si="73"/>
        <v>1.9999999999997797E-4</v>
      </c>
      <c r="J72" s="15">
        <v>4.4276999999999997</v>
      </c>
      <c r="K72" s="16">
        <f t="shared" si="101"/>
        <v>3.2115999999999998</v>
      </c>
      <c r="L72" s="16">
        <v>2.5768</v>
      </c>
      <c r="M72" s="16">
        <v>2.5941000000000001</v>
      </c>
      <c r="N72" s="13">
        <f t="shared" si="87"/>
        <v>2.5854499999999998</v>
      </c>
      <c r="O72" s="14">
        <f t="shared" si="88"/>
        <v>-1.7300000000000093E-2</v>
      </c>
      <c r="P72" s="16">
        <v>2.4996999999999998</v>
      </c>
      <c r="Q72" s="16">
        <v>2.5002</v>
      </c>
      <c r="R72" s="13">
        <f t="shared" si="89"/>
        <v>2.4999500000000001</v>
      </c>
      <c r="S72" s="14">
        <f t="shared" si="90"/>
        <v>5.0000000000016698E-4</v>
      </c>
      <c r="T72" s="13">
        <f t="shared" si="102"/>
        <v>42.637626105368035</v>
      </c>
      <c r="U72" s="13">
        <f t="shared" si="94"/>
        <v>57.362373894631965</v>
      </c>
      <c r="V72" s="13">
        <f t="shared" si="91"/>
        <v>28.995866928653708</v>
      </c>
      <c r="W72" s="13">
        <f t="shared" si="92"/>
        <v>13.641759176714327</v>
      </c>
      <c r="X72" s="13"/>
      <c r="Y72" s="13">
        <f t="shared" si="95"/>
        <v>1.3693499999999998</v>
      </c>
      <c r="Z72" s="13">
        <f t="shared" si="96"/>
        <v>3.2115999999999998</v>
      </c>
      <c r="AA72" s="13">
        <v>2.65</v>
      </c>
      <c r="AB72" s="13">
        <f t="shared" si="97"/>
        <v>0.51673584905660375</v>
      </c>
      <c r="AC72" s="13">
        <f t="shared" si="98"/>
        <v>1.8422499999999999</v>
      </c>
      <c r="AD72" s="13">
        <f t="shared" si="99"/>
        <v>0.21904999950010495</v>
      </c>
      <c r="AE72" s="13">
        <f t="shared" si="100"/>
        <v>0.16018212593391101</v>
      </c>
      <c r="AF72" s="13">
        <f t="shared" si="93"/>
        <v>0.42637626105368037</v>
      </c>
      <c r="AG72" s="13">
        <v>0.32</v>
      </c>
      <c r="AH72" s="13">
        <f t="shared" si="77"/>
        <v>0.33574504724872789</v>
      </c>
    </row>
    <row r="73" spans="1:34" x14ac:dyDescent="0.25">
      <c r="A73" s="12">
        <v>40325</v>
      </c>
      <c r="B73" s="13" t="s">
        <v>38</v>
      </c>
      <c r="C73" s="13" t="s">
        <v>25</v>
      </c>
      <c r="D73" s="13"/>
      <c r="E73" s="14">
        <v>77</v>
      </c>
      <c r="F73" s="13">
        <v>1.2357</v>
      </c>
      <c r="G73" s="13">
        <v>1.2354000000000001</v>
      </c>
      <c r="H73" s="13">
        <f t="shared" si="72"/>
        <v>1.2355499999999999</v>
      </c>
      <c r="I73" s="14">
        <f t="shared" si="73"/>
        <v>2.9999999999996696E-4</v>
      </c>
      <c r="J73" s="15">
        <v>3.5522999999999998</v>
      </c>
      <c r="K73" s="16">
        <f t="shared" si="101"/>
        <v>2.3167499999999999</v>
      </c>
      <c r="L73" s="16">
        <v>2.2349000000000001</v>
      </c>
      <c r="M73" s="16">
        <v>2.2437</v>
      </c>
      <c r="N73" s="13">
        <f t="shared" si="87"/>
        <v>2.2393000000000001</v>
      </c>
      <c r="O73" s="14">
        <f t="shared" si="88"/>
        <v>-8.799999999999919E-3</v>
      </c>
      <c r="P73" s="16">
        <v>2.1779999999999999</v>
      </c>
      <c r="Q73" s="16">
        <v>2.1785000000000001</v>
      </c>
      <c r="R73" s="13">
        <f t="shared" si="89"/>
        <v>2.1782500000000002</v>
      </c>
      <c r="S73" s="14">
        <f t="shared" si="90"/>
        <v>5.0000000000016698E-4</v>
      </c>
      <c r="T73" s="13">
        <f t="shared" si="102"/>
        <v>43.325779648214102</v>
      </c>
      <c r="U73" s="13">
        <f t="shared" si="94"/>
        <v>56.674220351785898</v>
      </c>
      <c r="V73" s="13">
        <f t="shared" si="91"/>
        <v>26.537736114629968</v>
      </c>
      <c r="W73" s="13">
        <f t="shared" si="92"/>
        <v>16.788043533584133</v>
      </c>
      <c r="X73" s="13"/>
      <c r="Y73" s="13">
        <f t="shared" si="95"/>
        <v>1.0037500000000001</v>
      </c>
      <c r="Z73" s="13">
        <f t="shared" si="96"/>
        <v>2.3167499999999999</v>
      </c>
      <c r="AA73" s="13">
        <v>2.65</v>
      </c>
      <c r="AB73" s="13">
        <f t="shared" si="97"/>
        <v>0.37877358490566043</v>
      </c>
      <c r="AC73" s="13">
        <f t="shared" si="98"/>
        <v>1.3129999999999997</v>
      </c>
      <c r="AD73" s="13">
        <f t="shared" si="99"/>
        <v>0.22389141684511071</v>
      </c>
      <c r="AE73" s="13">
        <f t="shared" si="100"/>
        <v>0.15172090131711277</v>
      </c>
      <c r="AF73" s="13">
        <f t="shared" si="93"/>
        <v>0.43325779648214102</v>
      </c>
      <c r="AG73" s="13">
        <v>0.38</v>
      </c>
      <c r="AH73" s="13">
        <f t="shared" si="77"/>
        <v>0.32156097813028822</v>
      </c>
    </row>
    <row r="74" spans="1:34" x14ac:dyDescent="0.25">
      <c r="A74" s="12">
        <v>40325</v>
      </c>
      <c r="B74" s="13" t="s">
        <v>38</v>
      </c>
      <c r="C74" s="13" t="s">
        <v>26</v>
      </c>
      <c r="D74" s="13"/>
      <c r="E74" s="14">
        <v>78</v>
      </c>
      <c r="F74" s="13">
        <v>1.2254</v>
      </c>
      <c r="G74" s="13">
        <v>1.2258</v>
      </c>
      <c r="H74" s="13">
        <f t="shared" si="72"/>
        <v>1.2256</v>
      </c>
      <c r="I74" s="14">
        <f t="shared" si="73"/>
        <v>3.9999999999995595E-4</v>
      </c>
      <c r="J74" s="15">
        <v>4.1308999999999996</v>
      </c>
      <c r="K74" s="16">
        <f t="shared" si="101"/>
        <v>2.9052999999999995</v>
      </c>
      <c r="L74" s="16">
        <v>2.5764999999999998</v>
      </c>
      <c r="M74" s="16">
        <v>2.5914999999999999</v>
      </c>
      <c r="N74" s="13">
        <f t="shared" si="87"/>
        <v>2.5839999999999996</v>
      </c>
      <c r="O74" s="14">
        <f t="shared" si="88"/>
        <v>-1.5000000000000124E-2</v>
      </c>
      <c r="P74" s="16">
        <v>2.5125000000000002</v>
      </c>
      <c r="Q74" s="16">
        <v>2.5129000000000001</v>
      </c>
      <c r="R74" s="13">
        <f t="shared" si="89"/>
        <v>2.5127000000000002</v>
      </c>
      <c r="S74" s="14">
        <f t="shared" si="90"/>
        <v>3.9999999999995595E-4</v>
      </c>
      <c r="T74" s="13">
        <f t="shared" si="102"/>
        <v>46.755928819743218</v>
      </c>
      <c r="U74" s="13">
        <f t="shared" si="94"/>
        <v>53.244071180256782</v>
      </c>
      <c r="V74" s="13">
        <f t="shared" si="91"/>
        <v>31.157859062189846</v>
      </c>
      <c r="W74" s="13">
        <f t="shared" si="92"/>
        <v>15.598069757553372</v>
      </c>
      <c r="X74" s="13"/>
      <c r="Y74" s="13">
        <f t="shared" si="95"/>
        <v>1.3583999999999996</v>
      </c>
      <c r="Z74" s="13">
        <f t="shared" si="96"/>
        <v>2.9052999999999995</v>
      </c>
      <c r="AA74" s="13">
        <v>2.65</v>
      </c>
      <c r="AB74" s="13">
        <f t="shared" si="97"/>
        <v>0.5126037735849055</v>
      </c>
      <c r="AC74" s="13">
        <f t="shared" si="98"/>
        <v>1.5468999999999999</v>
      </c>
      <c r="AD74" s="13">
        <f t="shared" si="99"/>
        <v>0.24889673918520394</v>
      </c>
      <c r="AE74" s="13">
        <f t="shared" si="100"/>
        <v>0.16584983695624522</v>
      </c>
      <c r="AF74" s="13">
        <f t="shared" si="93"/>
        <v>0.4675592881974322</v>
      </c>
      <c r="AG74" s="13">
        <v>0.4</v>
      </c>
      <c r="AH74" s="13">
        <f t="shared" si="77"/>
        <v>0.34507227109918109</v>
      </c>
    </row>
    <row r="75" spans="1:34" x14ac:dyDescent="0.25">
      <c r="A75" s="12">
        <v>40325</v>
      </c>
      <c r="B75" s="13" t="s">
        <v>38</v>
      </c>
      <c r="C75" s="13" t="s">
        <v>27</v>
      </c>
      <c r="D75" s="13"/>
      <c r="E75" s="14">
        <v>79</v>
      </c>
      <c r="F75" s="13">
        <v>1.2387999999999999</v>
      </c>
      <c r="G75" s="13">
        <v>1.2390000000000001</v>
      </c>
      <c r="H75" s="13">
        <f t="shared" si="72"/>
        <v>1.2389000000000001</v>
      </c>
      <c r="I75" s="14">
        <f t="shared" si="73"/>
        <v>2.0000000000020002E-4</v>
      </c>
      <c r="J75" s="15">
        <v>4.3722000000000003</v>
      </c>
      <c r="K75" s="16">
        <f t="shared" si="101"/>
        <v>3.1333000000000002</v>
      </c>
      <c r="L75" s="16">
        <v>2.7481</v>
      </c>
      <c r="M75" s="16">
        <v>2.7656000000000001</v>
      </c>
      <c r="N75" s="13">
        <f t="shared" si="87"/>
        <v>2.75685</v>
      </c>
      <c r="O75" s="14">
        <f t="shared" si="88"/>
        <v>-1.7500000000000071E-2</v>
      </c>
      <c r="P75" s="16">
        <v>2.6787999999999998</v>
      </c>
      <c r="Q75" s="16">
        <v>2.6781000000000001</v>
      </c>
      <c r="R75" s="13">
        <f t="shared" si="89"/>
        <v>2.6784499999999998</v>
      </c>
      <c r="S75" s="14">
        <f t="shared" si="90"/>
        <v>6.9999999999970086E-4</v>
      </c>
      <c r="T75" s="13">
        <f t="shared" si="102"/>
        <v>48.445728146044104</v>
      </c>
      <c r="U75" s="13">
        <f t="shared" si="94"/>
        <v>51.554271853955896</v>
      </c>
      <c r="V75" s="13">
        <f t="shared" si="91"/>
        <v>32.925072046109499</v>
      </c>
      <c r="W75" s="13">
        <f t="shared" si="92"/>
        <v>15.520656099934605</v>
      </c>
      <c r="X75" s="13"/>
      <c r="Y75" s="13">
        <f t="shared" si="95"/>
        <v>1.5179499999999999</v>
      </c>
      <c r="Z75" s="13">
        <f t="shared" si="96"/>
        <v>3.1333000000000002</v>
      </c>
      <c r="AA75" s="13">
        <v>2.65</v>
      </c>
      <c r="AB75" s="13">
        <f t="shared" si="97"/>
        <v>0.57281132075471697</v>
      </c>
      <c r="AC75" s="13">
        <f t="shared" si="98"/>
        <v>1.6153500000000003</v>
      </c>
      <c r="AD75" s="13">
        <f t="shared" si="99"/>
        <v>0.26177746371878519</v>
      </c>
      <c r="AE75" s="13">
        <f t="shared" si="100"/>
        <v>0.1681396814440364</v>
      </c>
      <c r="AF75" s="13">
        <f t="shared" si="93"/>
        <v>0.48445728146044104</v>
      </c>
      <c r="AG75" s="13">
        <v>0.43</v>
      </c>
      <c r="AH75" s="13">
        <f t="shared" si="77"/>
        <v>0.34880188375185411</v>
      </c>
    </row>
    <row r="76" spans="1:34" x14ac:dyDescent="0.25">
      <c r="A76" s="12">
        <v>40325</v>
      </c>
      <c r="B76" s="13" t="s">
        <v>38</v>
      </c>
      <c r="C76" s="13" t="s">
        <v>28</v>
      </c>
      <c r="D76" s="13"/>
      <c r="E76" s="14">
        <v>80</v>
      </c>
      <c r="F76" s="13">
        <v>1.2292000000000001</v>
      </c>
      <c r="G76" s="13">
        <v>1.2294</v>
      </c>
      <c r="H76" s="13">
        <f t="shared" si="72"/>
        <v>1.2293000000000001</v>
      </c>
      <c r="I76" s="14">
        <f t="shared" si="73"/>
        <v>1.9999999999997797E-4</v>
      </c>
      <c r="J76" s="15">
        <v>5.9488000000000003</v>
      </c>
      <c r="K76" s="16">
        <f t="shared" si="101"/>
        <v>4.7195</v>
      </c>
      <c r="L76" s="16">
        <v>3.4647999999999999</v>
      </c>
      <c r="M76" s="16">
        <v>3.4925999999999999</v>
      </c>
      <c r="N76" s="13">
        <f t="shared" si="87"/>
        <v>3.4786999999999999</v>
      </c>
      <c r="O76" s="14">
        <f t="shared" si="88"/>
        <v>-2.7800000000000047E-2</v>
      </c>
      <c r="P76" s="16">
        <v>3.3561000000000001</v>
      </c>
      <c r="Q76" s="16">
        <v>3.3540999999999999</v>
      </c>
      <c r="R76" s="13">
        <f t="shared" si="89"/>
        <v>3.3551000000000002</v>
      </c>
      <c r="S76" s="14">
        <f t="shared" si="90"/>
        <v>2.0000000000002238E-3</v>
      </c>
      <c r="T76" s="13">
        <f t="shared" si="102"/>
        <v>47.661828583536384</v>
      </c>
      <c r="U76" s="13">
        <f t="shared" si="94"/>
        <v>52.338171416463616</v>
      </c>
      <c r="V76" s="13">
        <f t="shared" si="91"/>
        <v>35.734938138784287</v>
      </c>
      <c r="W76" s="13">
        <f t="shared" si="92"/>
        <v>11.926890444752097</v>
      </c>
      <c r="X76" s="13"/>
      <c r="Y76" s="13">
        <f t="shared" si="95"/>
        <v>2.2493999999999996</v>
      </c>
      <c r="Z76" s="13">
        <f t="shared" si="96"/>
        <v>4.7195</v>
      </c>
      <c r="AA76" s="13">
        <v>2.65</v>
      </c>
      <c r="AB76" s="13">
        <f t="shared" si="97"/>
        <v>0.8488301886792452</v>
      </c>
      <c r="AC76" s="13">
        <f t="shared" si="98"/>
        <v>2.4701000000000004</v>
      </c>
      <c r="AD76" s="13">
        <f t="shared" si="99"/>
        <v>0.25575415583448402</v>
      </c>
      <c r="AE76" s="13">
        <f t="shared" si="100"/>
        <v>0.17093993278368869</v>
      </c>
      <c r="AF76" s="13">
        <f t="shared" si="93"/>
        <v>0.47661828583536381</v>
      </c>
      <c r="AG76" s="13">
        <v>0.4</v>
      </c>
      <c r="AH76" s="13">
        <f t="shared" si="77"/>
        <v>0.35333294936304555</v>
      </c>
    </row>
    <row r="77" spans="1:34" x14ac:dyDescent="0.25">
      <c r="A77" s="12">
        <v>40325</v>
      </c>
      <c r="B77" s="13" t="s">
        <v>38</v>
      </c>
      <c r="C77" s="13" t="s">
        <v>29</v>
      </c>
      <c r="D77" s="13"/>
      <c r="E77" s="14">
        <v>81</v>
      </c>
      <c r="F77" s="13">
        <v>1.2323999999999999</v>
      </c>
      <c r="G77" s="13">
        <v>1.2327999999999999</v>
      </c>
      <c r="H77" s="13">
        <f t="shared" si="72"/>
        <v>1.2325999999999999</v>
      </c>
      <c r="I77" s="14">
        <f t="shared" si="73"/>
        <v>3.9999999999995595E-4</v>
      </c>
      <c r="J77" s="15">
        <v>4.0895000000000001</v>
      </c>
      <c r="K77" s="16">
        <f t="shared" si="101"/>
        <v>2.8569000000000004</v>
      </c>
      <c r="L77" s="16">
        <v>2.6589</v>
      </c>
      <c r="M77" s="16">
        <v>2.6728000000000001</v>
      </c>
      <c r="N77" s="13">
        <f t="shared" si="87"/>
        <v>2.6658499999999998</v>
      </c>
      <c r="O77" s="14">
        <f t="shared" si="88"/>
        <v>-1.3900000000000023E-2</v>
      </c>
      <c r="P77" s="16">
        <v>2.5945999999999998</v>
      </c>
      <c r="Q77" s="16">
        <v>2.5950000000000002</v>
      </c>
      <c r="R77" s="13">
        <f t="shared" si="89"/>
        <v>2.5948000000000002</v>
      </c>
      <c r="S77" s="14">
        <f t="shared" si="90"/>
        <v>4.0000000000040004E-4</v>
      </c>
      <c r="T77" s="13">
        <f t="shared" si="102"/>
        <v>50.168014281213893</v>
      </c>
      <c r="U77" s="13">
        <f t="shared" si="94"/>
        <v>49.831985718786107</v>
      </c>
      <c r="V77" s="13">
        <f t="shared" si="91"/>
        <v>33.309695561804624</v>
      </c>
      <c r="W77" s="13">
        <f t="shared" si="92"/>
        <v>16.858318719409269</v>
      </c>
      <c r="X77" s="13"/>
      <c r="Y77" s="13">
        <f t="shared" si="95"/>
        <v>1.4332499999999999</v>
      </c>
      <c r="Z77" s="13">
        <f t="shared" si="96"/>
        <v>2.8569000000000004</v>
      </c>
      <c r="AA77" s="13">
        <v>2.65</v>
      </c>
      <c r="AB77" s="13">
        <f t="shared" si="97"/>
        <v>0.54084905660377358</v>
      </c>
      <c r="AC77" s="13">
        <f t="shared" si="98"/>
        <v>1.4236500000000005</v>
      </c>
      <c r="AD77" s="13">
        <f t="shared" si="99"/>
        <v>0.27531143615756853</v>
      </c>
      <c r="AE77" s="13">
        <f t="shared" si="100"/>
        <v>0.17283367975163119</v>
      </c>
      <c r="AF77" s="13">
        <f t="shared" si="93"/>
        <v>0.50168014281213891</v>
      </c>
      <c r="AG77" s="13">
        <v>0.45</v>
      </c>
      <c r="AH77" s="13">
        <f t="shared" si="77"/>
        <v>0.35637874035771799</v>
      </c>
    </row>
    <row r="78" spans="1:34" x14ac:dyDescent="0.25">
      <c r="A78" s="12">
        <v>40325</v>
      </c>
      <c r="B78" s="13" t="s">
        <v>38</v>
      </c>
      <c r="C78" s="13" t="s">
        <v>30</v>
      </c>
      <c r="D78" s="13"/>
      <c r="E78" s="14">
        <v>82</v>
      </c>
      <c r="F78" s="13">
        <v>1.226</v>
      </c>
      <c r="G78" s="13">
        <v>1.2257</v>
      </c>
      <c r="H78" s="13">
        <f t="shared" si="72"/>
        <v>1.2258499999999999</v>
      </c>
      <c r="I78" s="14">
        <f t="shared" si="73"/>
        <v>2.9999999999996696E-4</v>
      </c>
      <c r="J78" s="15">
        <v>6.4307999999999996</v>
      </c>
      <c r="K78" s="16">
        <f t="shared" si="101"/>
        <v>5.2049500000000002</v>
      </c>
      <c r="L78" s="16">
        <v>3.7353000000000001</v>
      </c>
      <c r="M78" s="16">
        <v>3.7646999999999999</v>
      </c>
      <c r="N78" s="13">
        <f t="shared" si="87"/>
        <v>3.75</v>
      </c>
      <c r="O78" s="14">
        <f t="shared" si="88"/>
        <v>-2.9399999999999871E-2</v>
      </c>
      <c r="P78" s="16">
        <v>3.5969000000000002</v>
      </c>
      <c r="Q78" s="16">
        <v>3.597</v>
      </c>
      <c r="R78" s="13">
        <f t="shared" si="89"/>
        <v>3.5969500000000001</v>
      </c>
      <c r="S78" s="14">
        <f t="shared" si="90"/>
        <v>9.9999999999766942E-5</v>
      </c>
      <c r="T78" s="13">
        <f t="shared" si="102"/>
        <v>48.49518247053286</v>
      </c>
      <c r="U78" s="13">
        <f>100-T78</f>
        <v>51.50481752946714</v>
      </c>
      <c r="V78" s="13">
        <f t="shared" si="91"/>
        <v>36.870995832555828</v>
      </c>
      <c r="W78" s="13">
        <f t="shared" si="92"/>
        <v>11.624186637977033</v>
      </c>
      <c r="X78" s="13"/>
      <c r="Y78" s="13">
        <f t="shared" si="95"/>
        <v>2.5241500000000001</v>
      </c>
      <c r="Z78" s="13">
        <f t="shared" si="96"/>
        <v>5.2049500000000002</v>
      </c>
      <c r="AA78" s="13">
        <v>2.65</v>
      </c>
      <c r="AB78" s="13">
        <f t="shared" si="97"/>
        <v>0.95250943396226417</v>
      </c>
      <c r="AC78" s="13">
        <f t="shared" si="98"/>
        <v>2.6808000000000001</v>
      </c>
      <c r="AD78" s="13">
        <f t="shared" si="99"/>
        <v>0.26216028424628723</v>
      </c>
      <c r="AE78" s="13">
        <f t="shared" si="100"/>
        <v>0.17086663164539928</v>
      </c>
      <c r="AF78" s="13">
        <f t="shared" si="93"/>
        <v>0.4849518247053286</v>
      </c>
      <c r="AG78" s="13">
        <v>0.42</v>
      </c>
      <c r="AH78" s="13">
        <f t="shared" si="77"/>
        <v>0.35321475764734045</v>
      </c>
    </row>
    <row r="79" spans="1:34" x14ac:dyDescent="0.25">
      <c r="A79" s="12">
        <v>40325</v>
      </c>
      <c r="B79" s="13" t="s">
        <v>38</v>
      </c>
      <c r="C79" s="13" t="s">
        <v>31</v>
      </c>
      <c r="D79" s="13"/>
      <c r="E79" s="14">
        <v>83</v>
      </c>
      <c r="F79" s="13">
        <v>1.2224999999999999</v>
      </c>
      <c r="G79" s="13">
        <v>1.2224999999999999</v>
      </c>
      <c r="H79" s="13">
        <f t="shared" si="72"/>
        <v>1.2224999999999999</v>
      </c>
      <c r="I79" s="14">
        <f t="shared" si="73"/>
        <v>0</v>
      </c>
      <c r="J79" s="15">
        <v>6.0956000000000001</v>
      </c>
      <c r="K79" s="16">
        <f t="shared" si="101"/>
        <v>4.8731</v>
      </c>
      <c r="L79" s="16">
        <v>3.6650999999999998</v>
      </c>
      <c r="M79" s="16">
        <v>3.6920999999999999</v>
      </c>
      <c r="N79" s="13">
        <f t="shared" si="87"/>
        <v>3.6785999999999999</v>
      </c>
      <c r="O79" s="14">
        <f t="shared" si="88"/>
        <v>-2.7000000000000135E-2</v>
      </c>
      <c r="P79" s="16">
        <v>3.5552999999999999</v>
      </c>
      <c r="Q79" s="16">
        <v>3.5554000000000001</v>
      </c>
      <c r="R79" s="13">
        <f t="shared" si="89"/>
        <v>3.5553499999999998</v>
      </c>
      <c r="S79" s="14">
        <f t="shared" si="90"/>
        <v>1.0000000000021103E-4</v>
      </c>
      <c r="T79" s="13">
        <f t="shared" si="102"/>
        <v>50.401181999138132</v>
      </c>
      <c r="U79" s="13">
        <f>100-T79</f>
        <v>49.598818000861868</v>
      </c>
      <c r="V79" s="13">
        <f t="shared" si="91"/>
        <v>38.271047969026831</v>
      </c>
      <c r="W79" s="13">
        <f t="shared" si="92"/>
        <v>12.1301340301113</v>
      </c>
      <c r="X79" s="13"/>
      <c r="Y79" s="13">
        <f t="shared" si="95"/>
        <v>2.4561000000000002</v>
      </c>
      <c r="Z79" s="13">
        <f t="shared" si="96"/>
        <v>4.8731</v>
      </c>
      <c r="AA79" s="13">
        <v>2.65</v>
      </c>
      <c r="AB79" s="13">
        <f t="shared" si="97"/>
        <v>0.92683018867924538</v>
      </c>
      <c r="AC79" s="13">
        <f t="shared" si="98"/>
        <v>2.4169999999999998</v>
      </c>
      <c r="AD79" s="13">
        <f t="shared" si="99"/>
        <v>0.27717621301975481</v>
      </c>
      <c r="AE79" s="13">
        <f t="shared" si="100"/>
        <v>0.1819429068298358</v>
      </c>
      <c r="AF79" s="13">
        <f t="shared" si="93"/>
        <v>0.50401181999138134</v>
      </c>
      <c r="AG79" s="13">
        <v>0.42</v>
      </c>
      <c r="AH79" s="13">
        <f t="shared" si="77"/>
        <v>0.3708249143962653</v>
      </c>
    </row>
    <row r="80" spans="1:34" x14ac:dyDescent="0.25">
      <c r="A80" s="12">
        <v>40325</v>
      </c>
      <c r="B80" s="13" t="s">
        <v>38</v>
      </c>
      <c r="C80" s="13" t="s">
        <v>32</v>
      </c>
      <c r="D80" s="13"/>
      <c r="E80" s="14">
        <v>84</v>
      </c>
      <c r="F80" s="13">
        <v>1.2270000000000001</v>
      </c>
      <c r="G80" s="13">
        <v>1.2267999999999999</v>
      </c>
      <c r="H80" s="13">
        <f t="shared" si="72"/>
        <v>1.2269000000000001</v>
      </c>
      <c r="I80" s="14">
        <f t="shared" si="73"/>
        <v>2.0000000000020002E-4</v>
      </c>
      <c r="J80" s="15">
        <v>5.7603999999999997</v>
      </c>
      <c r="K80" s="16">
        <f t="shared" si="101"/>
        <v>4.5335000000000001</v>
      </c>
      <c r="L80" s="13"/>
      <c r="M80" s="13"/>
      <c r="N80" s="13"/>
      <c r="O80" s="14"/>
      <c r="P80" s="13"/>
      <c r="Q80" s="13"/>
      <c r="R80" s="13"/>
      <c r="S80" s="14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</row>
    <row r="81" spans="1:34" x14ac:dyDescent="0.25">
      <c r="A81" s="12">
        <v>40325</v>
      </c>
      <c r="B81" s="13" t="s">
        <v>38</v>
      </c>
      <c r="C81" s="13" t="s">
        <v>36</v>
      </c>
      <c r="D81" s="13"/>
      <c r="E81" s="14">
        <v>85</v>
      </c>
      <c r="F81" s="13">
        <v>1.2267999999999999</v>
      </c>
      <c r="G81" s="13">
        <v>1.2269000000000001</v>
      </c>
      <c r="H81" s="13">
        <f t="shared" si="72"/>
        <v>1.22685</v>
      </c>
      <c r="I81" s="14">
        <f t="shared" si="73"/>
        <v>1.0000000000021103E-4</v>
      </c>
      <c r="J81" s="15">
        <v>5.4252000000000002</v>
      </c>
      <c r="K81" s="16">
        <f t="shared" si="101"/>
        <v>4.1983500000000005</v>
      </c>
      <c r="L81" s="13"/>
      <c r="M81" s="13"/>
      <c r="N81" s="13"/>
      <c r="O81" s="14"/>
      <c r="P81" s="13"/>
      <c r="Q81" s="13"/>
      <c r="R81" s="13"/>
      <c r="S81" s="14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</row>
    <row r="82" spans="1:34" x14ac:dyDescent="0.25">
      <c r="F82" s="7"/>
      <c r="G82" s="7"/>
      <c r="H82"/>
      <c r="I82" s="1"/>
      <c r="J82" s="10"/>
      <c r="L82" s="7"/>
      <c r="M82" s="7"/>
      <c r="N82"/>
      <c r="O82" s="1"/>
      <c r="P82" s="7"/>
      <c r="Q82" s="7"/>
      <c r="R82"/>
      <c r="S82" s="1"/>
    </row>
    <row r="83" spans="1:34" x14ac:dyDescent="0.25">
      <c r="A83" s="19">
        <v>40674</v>
      </c>
      <c r="B83" s="20">
        <v>4909</v>
      </c>
      <c r="C83" s="20" t="s">
        <v>86</v>
      </c>
      <c r="D83" s="20" t="s">
        <v>135</v>
      </c>
      <c r="E83" s="31" t="s">
        <v>87</v>
      </c>
      <c r="F83" s="32">
        <v>1.0162</v>
      </c>
      <c r="G83" s="33">
        <v>1.0165</v>
      </c>
      <c r="H83" s="20">
        <f t="shared" si="72"/>
        <v>1.0163500000000001</v>
      </c>
      <c r="I83" s="21">
        <f t="shared" si="73"/>
        <v>2.9999999999996696E-4</v>
      </c>
      <c r="J83" s="34">
        <v>4.7149000000000001</v>
      </c>
      <c r="K83" s="23">
        <f t="shared" si="101"/>
        <v>3.69855</v>
      </c>
      <c r="L83" s="32">
        <v>2.3511000000000002</v>
      </c>
      <c r="M83" s="32">
        <v>2.3506</v>
      </c>
      <c r="N83" s="20">
        <f t="shared" ref="N83:N93" si="103">(L83+M83)/2</f>
        <v>2.3508500000000003</v>
      </c>
      <c r="O83" s="21">
        <f t="shared" ref="O83:O93" si="104">L83-M83</f>
        <v>5.0000000000016698E-4</v>
      </c>
      <c r="P83" s="32">
        <v>2.2904</v>
      </c>
      <c r="Q83" s="32">
        <v>2.2906</v>
      </c>
      <c r="R83" s="20">
        <f t="shared" ref="R83:R93" si="105">SUM(P83:Q83)/2</f>
        <v>2.2904999999999998</v>
      </c>
      <c r="S83" s="21">
        <f t="shared" ref="S83:S93" si="106">ABS(P83-Q83)</f>
        <v>1.9999999999997797E-4</v>
      </c>
      <c r="T83" s="20">
        <f t="shared" si="102"/>
        <v>36.08170769625935</v>
      </c>
      <c r="U83" s="20">
        <f t="shared" ref="U83:U91" si="107">100-T83</f>
        <v>63.91829230374065</v>
      </c>
      <c r="V83" s="20">
        <f t="shared" ref="V83:V93" si="108">(R83-H83)/J83*100</f>
        <v>27.02390294597976</v>
      </c>
      <c r="W83" s="20">
        <f t="shared" ref="W83:W93" si="109">T83-V83</f>
        <v>9.0578047502795904</v>
      </c>
      <c r="X83" s="20"/>
      <c r="Y83" s="13">
        <f>N83-H83</f>
        <v>1.3345000000000002</v>
      </c>
      <c r="Z83" s="13">
        <f>J83-H83</f>
        <v>3.69855</v>
      </c>
      <c r="AA83" s="13">
        <v>2.65</v>
      </c>
      <c r="AB83" s="13">
        <f>Y83/AA83</f>
        <v>0.5035849056603775</v>
      </c>
      <c r="AC83" s="13">
        <f>(Z83-Y83)</f>
        <v>2.3640499999999998</v>
      </c>
      <c r="AD83" s="13">
        <f>(AB83)/(AB83+AC83)</f>
        <v>0.17560983954629636</v>
      </c>
      <c r="AE83" s="13">
        <f>(AD83-(AG83*AD83))/(1-(AG83*AD83))</f>
        <v>9.206883196083944E-2</v>
      </c>
      <c r="AF83" s="20">
        <f t="shared" ref="AF83:AF93" si="110">(T83)/(T83+U83)</f>
        <v>0.36081707696259352</v>
      </c>
      <c r="AG83" s="20">
        <v>0.52395976392858423</v>
      </c>
      <c r="AH83" s="20">
        <f t="shared" ref="AH83:AH135" si="111">(AF83-(AG83*AF83))/(1-(AG83*AF83))</f>
        <v>0.21180617233014543</v>
      </c>
    </row>
    <row r="84" spans="1:34" x14ac:dyDescent="0.25">
      <c r="A84" s="19">
        <v>40674</v>
      </c>
      <c r="B84" s="20">
        <v>4909</v>
      </c>
      <c r="C84" s="20" t="s">
        <v>88</v>
      </c>
      <c r="D84" s="20" t="s">
        <v>136</v>
      </c>
      <c r="E84" s="31" t="s">
        <v>89</v>
      </c>
      <c r="F84" s="32">
        <v>0.98329999999999995</v>
      </c>
      <c r="G84" s="33">
        <v>0.98309999999999997</v>
      </c>
      <c r="H84" s="20">
        <f t="shared" si="72"/>
        <v>0.98319999999999996</v>
      </c>
      <c r="I84" s="21">
        <f t="shared" si="73"/>
        <v>1.9999999999997797E-4</v>
      </c>
      <c r="J84" s="34">
        <v>5.7927999999999997</v>
      </c>
      <c r="K84" s="23">
        <f t="shared" si="101"/>
        <v>4.8095999999999997</v>
      </c>
      <c r="L84" s="32">
        <v>3.089</v>
      </c>
      <c r="M84" s="32">
        <v>3.0893999999999999</v>
      </c>
      <c r="N84" s="20">
        <f t="shared" si="103"/>
        <v>3.0891999999999999</v>
      </c>
      <c r="O84" s="21">
        <f t="shared" si="104"/>
        <v>-3.9999999999995595E-4</v>
      </c>
      <c r="P84" s="35">
        <v>2.9855999999999998</v>
      </c>
      <c r="Q84" s="32">
        <v>2.9851999999999999</v>
      </c>
      <c r="R84" s="20">
        <f t="shared" si="105"/>
        <v>2.9853999999999998</v>
      </c>
      <c r="S84" s="21">
        <f t="shared" si="106"/>
        <v>3.9999999999995595E-4</v>
      </c>
      <c r="T84" s="20">
        <f t="shared" si="102"/>
        <v>43.787425149700596</v>
      </c>
      <c r="U84" s="20">
        <f t="shared" si="107"/>
        <v>56.212574850299404</v>
      </c>
      <c r="V84" s="20">
        <f t="shared" si="108"/>
        <v>34.563596188371768</v>
      </c>
      <c r="W84" s="20">
        <f t="shared" si="109"/>
        <v>9.2238289613288273</v>
      </c>
      <c r="X84" s="20"/>
      <c r="Y84" s="13">
        <f t="shared" ref="Y84:Y93" si="112">N84-H84</f>
        <v>2.1059999999999999</v>
      </c>
      <c r="Z84" s="13">
        <f t="shared" ref="Z84:Z93" si="113">J84-H84</f>
        <v>4.8095999999999997</v>
      </c>
      <c r="AA84" s="13">
        <v>2.65</v>
      </c>
      <c r="AB84" s="13">
        <f t="shared" ref="AB84:AB93" si="114">Y84/AA84</f>
        <v>0.79471698113207545</v>
      </c>
      <c r="AC84" s="13">
        <f t="shared" ref="AC84:AC93" si="115">(Z84-Y84)</f>
        <v>2.7035999999999998</v>
      </c>
      <c r="AD84" s="13">
        <f t="shared" ref="AD84:AD93" si="116">(AB84)/(AB84+AC84)</f>
        <v>0.22717123274372369</v>
      </c>
      <c r="AE84" s="13">
        <f t="shared" ref="AE84:AE93" si="117">(AD84-(AG84*AD84))/(1-(AG84*AD84))</f>
        <v>0.12766927474016423</v>
      </c>
      <c r="AF84" s="20">
        <f t="shared" si="110"/>
        <v>0.43787425149700598</v>
      </c>
      <c r="AG84" s="20">
        <v>0.5021079788572862</v>
      </c>
      <c r="AH84" s="20">
        <f t="shared" si="111"/>
        <v>0.2794551484542605</v>
      </c>
    </row>
    <row r="85" spans="1:34" x14ac:dyDescent="0.25">
      <c r="A85" s="19">
        <v>40674</v>
      </c>
      <c r="B85" s="20">
        <v>4909</v>
      </c>
      <c r="C85" s="20" t="s">
        <v>90</v>
      </c>
      <c r="D85" s="20"/>
      <c r="E85" s="31" t="s">
        <v>91</v>
      </c>
      <c r="F85" s="32">
        <v>0.98960000000000004</v>
      </c>
      <c r="G85" s="33">
        <v>0.98929999999999996</v>
      </c>
      <c r="H85" s="20">
        <f t="shared" si="72"/>
        <v>0.98944999999999994</v>
      </c>
      <c r="I85" s="21">
        <f t="shared" si="73"/>
        <v>3.0000000000007798E-4</v>
      </c>
      <c r="J85" s="34">
        <v>5.6420000000000003</v>
      </c>
      <c r="K85" s="23">
        <f t="shared" si="101"/>
        <v>4.6525500000000006</v>
      </c>
      <c r="L85" s="32">
        <v>3.0998999999999999</v>
      </c>
      <c r="M85" s="32">
        <v>3.1002999999999998</v>
      </c>
      <c r="N85" s="20">
        <f t="shared" si="103"/>
        <v>3.1000999999999999</v>
      </c>
      <c r="O85" s="21">
        <f t="shared" si="104"/>
        <v>-3.9999999999995595E-4</v>
      </c>
      <c r="P85" s="35">
        <v>2.9979</v>
      </c>
      <c r="Q85" s="32">
        <v>2.9973999999999998</v>
      </c>
      <c r="R85" s="20">
        <f t="shared" si="105"/>
        <v>2.9976500000000001</v>
      </c>
      <c r="S85" s="21">
        <f t="shared" si="106"/>
        <v>5.0000000000016698E-4</v>
      </c>
      <c r="T85" s="20">
        <f t="shared" si="102"/>
        <v>45.365444756101482</v>
      </c>
      <c r="U85" s="20">
        <f t="shared" si="107"/>
        <v>54.634555243898518</v>
      </c>
      <c r="V85" s="20">
        <f t="shared" si="108"/>
        <v>35.593761077632053</v>
      </c>
      <c r="W85" s="20">
        <f t="shared" si="109"/>
        <v>9.7716836784694294</v>
      </c>
      <c r="X85" s="20"/>
      <c r="Y85" s="13">
        <f t="shared" si="112"/>
        <v>2.1106499999999997</v>
      </c>
      <c r="Z85" s="13">
        <f t="shared" si="113"/>
        <v>4.6525500000000006</v>
      </c>
      <c r="AA85" s="13">
        <v>2.65</v>
      </c>
      <c r="AB85" s="13">
        <f t="shared" si="114"/>
        <v>0.7964716981132075</v>
      </c>
      <c r="AC85" s="13">
        <f t="shared" si="115"/>
        <v>2.5419000000000009</v>
      </c>
      <c r="AD85" s="13">
        <f t="shared" si="116"/>
        <v>0.23858089216469211</v>
      </c>
      <c r="AE85" s="13">
        <f t="shared" si="117"/>
        <v>0.13465717949706288</v>
      </c>
      <c r="AF85" s="20">
        <f t="shared" si="110"/>
        <v>0.45365444756101481</v>
      </c>
      <c r="AG85" s="20">
        <v>0.5033740238077179</v>
      </c>
      <c r="AH85" s="20">
        <f t="shared" si="111"/>
        <v>0.29197029628584098</v>
      </c>
    </row>
    <row r="86" spans="1:34" x14ac:dyDescent="0.25">
      <c r="A86" s="19">
        <v>40674</v>
      </c>
      <c r="B86" s="20">
        <v>4909</v>
      </c>
      <c r="C86" s="20" t="s">
        <v>92</v>
      </c>
      <c r="D86" s="20"/>
      <c r="E86" s="31" t="s">
        <v>93</v>
      </c>
      <c r="F86" s="32">
        <v>1.0125999999999999</v>
      </c>
      <c r="G86" s="33">
        <v>1.0122</v>
      </c>
      <c r="H86" s="20">
        <f t="shared" si="72"/>
        <v>1.0124</v>
      </c>
      <c r="I86" s="21">
        <f t="shared" si="73"/>
        <v>3.9999999999995595E-4</v>
      </c>
      <c r="J86" s="34">
        <v>6.4725000000000001</v>
      </c>
      <c r="K86" s="23">
        <f t="shared" si="101"/>
        <v>5.4601000000000006</v>
      </c>
      <c r="L86" s="32">
        <v>3.4782999999999999</v>
      </c>
      <c r="M86" s="32">
        <v>3.4786000000000001</v>
      </c>
      <c r="N86" s="20">
        <f t="shared" si="103"/>
        <v>3.47845</v>
      </c>
      <c r="O86" s="21">
        <f t="shared" si="104"/>
        <v>-3.00000000000189E-4</v>
      </c>
      <c r="P86" s="35">
        <v>3.3605</v>
      </c>
      <c r="Q86" s="32">
        <v>3.3610000000000002</v>
      </c>
      <c r="R86" s="20">
        <f t="shared" si="105"/>
        <v>3.3607500000000003</v>
      </c>
      <c r="S86" s="21">
        <f t="shared" si="106"/>
        <v>5.0000000000016698E-4</v>
      </c>
      <c r="T86" s="20">
        <f t="shared" si="102"/>
        <v>45.164923719345794</v>
      </c>
      <c r="U86" s="20">
        <f t="shared" si="107"/>
        <v>54.835076280654206</v>
      </c>
      <c r="V86" s="20">
        <f t="shared" si="108"/>
        <v>36.281962147547318</v>
      </c>
      <c r="W86" s="20">
        <f t="shared" si="109"/>
        <v>8.8829615717984751</v>
      </c>
      <c r="X86" s="20"/>
      <c r="Y86" s="13">
        <f t="shared" si="112"/>
        <v>2.4660500000000001</v>
      </c>
      <c r="Z86" s="13">
        <f t="shared" si="113"/>
        <v>5.4601000000000006</v>
      </c>
      <c r="AA86" s="13">
        <v>2.65</v>
      </c>
      <c r="AB86" s="13">
        <f t="shared" si="114"/>
        <v>0.93058490566037744</v>
      </c>
      <c r="AC86" s="13">
        <f t="shared" si="115"/>
        <v>2.9940500000000005</v>
      </c>
      <c r="AD86" s="13">
        <f t="shared" si="116"/>
        <v>0.23711375147742381</v>
      </c>
      <c r="AE86" s="13">
        <f t="shared" si="117"/>
        <v>0.14731951503602386</v>
      </c>
      <c r="AF86" s="20">
        <f t="shared" si="110"/>
        <v>0.45164923719345795</v>
      </c>
      <c r="AG86" s="20">
        <v>0.44412518002965617</v>
      </c>
      <c r="AH86" s="20">
        <f t="shared" si="111"/>
        <v>0.31405669326515684</v>
      </c>
    </row>
    <row r="87" spans="1:34" x14ac:dyDescent="0.25">
      <c r="A87" s="19">
        <v>40674</v>
      </c>
      <c r="B87" s="20">
        <v>4909</v>
      </c>
      <c r="C87" s="20" t="s">
        <v>94</v>
      </c>
      <c r="D87" s="20"/>
      <c r="E87" s="31" t="s">
        <v>95</v>
      </c>
      <c r="F87" s="32">
        <v>1.0558000000000001</v>
      </c>
      <c r="G87" s="33">
        <v>1.0555000000000001</v>
      </c>
      <c r="H87" s="20">
        <f t="shared" si="72"/>
        <v>1.05565</v>
      </c>
      <c r="I87" s="21">
        <f t="shared" si="73"/>
        <v>2.9999999999996696E-4</v>
      </c>
      <c r="J87" s="34">
        <v>8.0212000000000003</v>
      </c>
      <c r="K87" s="23">
        <f t="shared" si="101"/>
        <v>6.9655500000000004</v>
      </c>
      <c r="L87" s="32">
        <v>4.3101000000000003</v>
      </c>
      <c r="M87" s="32">
        <v>4.3095999999999997</v>
      </c>
      <c r="N87" s="20">
        <f t="shared" si="103"/>
        <v>4.30985</v>
      </c>
      <c r="O87" s="21">
        <f t="shared" si="104"/>
        <v>5.0000000000061107E-4</v>
      </c>
      <c r="P87" s="35">
        <v>4.1615000000000002</v>
      </c>
      <c r="Q87" s="32">
        <v>4.1612</v>
      </c>
      <c r="R87" s="20">
        <f t="shared" si="105"/>
        <v>4.1613500000000005</v>
      </c>
      <c r="S87" s="21">
        <f t="shared" si="106"/>
        <v>3.00000000000189E-4</v>
      </c>
      <c r="T87" s="20">
        <f t="shared" si="102"/>
        <v>46.718493155601493</v>
      </c>
      <c r="U87" s="20">
        <f t="shared" si="107"/>
        <v>53.281506844398507</v>
      </c>
      <c r="V87" s="20">
        <f t="shared" si="108"/>
        <v>38.718645589188654</v>
      </c>
      <c r="W87" s="20">
        <f t="shared" si="109"/>
        <v>7.9998475664128392</v>
      </c>
      <c r="X87" s="20"/>
      <c r="Y87" s="13">
        <f t="shared" si="112"/>
        <v>3.2542</v>
      </c>
      <c r="Z87" s="13">
        <f t="shared" si="113"/>
        <v>6.9655500000000004</v>
      </c>
      <c r="AA87" s="13">
        <v>2.65</v>
      </c>
      <c r="AB87" s="13">
        <f t="shared" si="114"/>
        <v>1.228</v>
      </c>
      <c r="AC87" s="13">
        <f t="shared" si="115"/>
        <v>3.7113500000000004</v>
      </c>
      <c r="AD87" s="13">
        <f t="shared" si="116"/>
        <v>0.24861570854464654</v>
      </c>
      <c r="AE87" s="13">
        <f t="shared" si="117"/>
        <v>0.15170250701145199</v>
      </c>
      <c r="AF87" s="20">
        <f t="shared" si="110"/>
        <v>0.46718493155601493</v>
      </c>
      <c r="AG87" s="20">
        <v>0.45952187636593111</v>
      </c>
      <c r="AH87" s="20">
        <f t="shared" si="111"/>
        <v>0.32152979756954347</v>
      </c>
    </row>
    <row r="88" spans="1:34" x14ac:dyDescent="0.25">
      <c r="A88" s="19">
        <v>40674</v>
      </c>
      <c r="B88" s="20">
        <v>4909</v>
      </c>
      <c r="C88" s="20" t="s">
        <v>96</v>
      </c>
      <c r="D88" s="20"/>
      <c r="E88" s="31" t="s">
        <v>97</v>
      </c>
      <c r="F88" s="32">
        <v>1.0234000000000001</v>
      </c>
      <c r="G88" s="33">
        <v>1.0235000000000001</v>
      </c>
      <c r="H88" s="20">
        <f t="shared" si="72"/>
        <v>1.02345</v>
      </c>
      <c r="I88" s="21">
        <f t="shared" si="73"/>
        <v>9.9999999999988987E-5</v>
      </c>
      <c r="J88" s="34">
        <v>7.0425000000000004</v>
      </c>
      <c r="K88" s="23">
        <f t="shared" si="101"/>
        <v>6.01905</v>
      </c>
      <c r="L88" s="32">
        <v>3.8405</v>
      </c>
      <c r="M88" s="32">
        <v>3.84</v>
      </c>
      <c r="N88" s="20">
        <f t="shared" si="103"/>
        <v>3.8402500000000002</v>
      </c>
      <c r="O88" s="21">
        <f t="shared" si="104"/>
        <v>5.0000000000016698E-4</v>
      </c>
      <c r="P88" s="32">
        <v>3.7109999999999999</v>
      </c>
      <c r="Q88" s="32">
        <v>3.7107999999999999</v>
      </c>
      <c r="R88" s="20">
        <f t="shared" si="105"/>
        <v>3.7108999999999996</v>
      </c>
      <c r="S88" s="21">
        <f t="shared" si="106"/>
        <v>1.9999999999997797E-4</v>
      </c>
      <c r="T88" s="20">
        <f t="shared" si="102"/>
        <v>46.798082753922962</v>
      </c>
      <c r="U88" s="20">
        <f t="shared" si="107"/>
        <v>53.201917246077038</v>
      </c>
      <c r="V88" s="20">
        <f t="shared" si="108"/>
        <v>38.160454384096546</v>
      </c>
      <c r="W88" s="20">
        <f t="shared" si="109"/>
        <v>8.637628369826416</v>
      </c>
      <c r="X88" s="20"/>
      <c r="Y88" s="13">
        <f t="shared" si="112"/>
        <v>2.8168000000000002</v>
      </c>
      <c r="Z88" s="13">
        <f t="shared" si="113"/>
        <v>6.01905</v>
      </c>
      <c r="AA88" s="13">
        <v>2.65</v>
      </c>
      <c r="AB88" s="13">
        <f t="shared" si="114"/>
        <v>1.0629433962264152</v>
      </c>
      <c r="AC88" s="13">
        <f t="shared" si="115"/>
        <v>3.2022499999999998</v>
      </c>
      <c r="AD88" s="13">
        <f t="shared" si="116"/>
        <v>0.24921341132311683</v>
      </c>
      <c r="AE88" s="13">
        <f t="shared" si="117"/>
        <v>0.16420043107687171</v>
      </c>
      <c r="AF88" s="20">
        <f t="shared" si="110"/>
        <v>0.46798082753922965</v>
      </c>
      <c r="AG88" s="20">
        <v>0.40814237601532155</v>
      </c>
      <c r="AH88" s="20">
        <f t="shared" si="111"/>
        <v>0.34237204160135232</v>
      </c>
    </row>
    <row r="89" spans="1:34" x14ac:dyDescent="0.25">
      <c r="A89" s="19">
        <v>40674</v>
      </c>
      <c r="B89" s="20">
        <v>4909</v>
      </c>
      <c r="C89" s="20" t="s">
        <v>98</v>
      </c>
      <c r="D89" s="20"/>
      <c r="E89" s="31" t="s">
        <v>99</v>
      </c>
      <c r="F89" s="32">
        <v>1.0481</v>
      </c>
      <c r="G89" s="33">
        <v>1.0481</v>
      </c>
      <c r="H89" s="20">
        <f t="shared" si="72"/>
        <v>1.0481</v>
      </c>
      <c r="I89" s="21">
        <f t="shared" si="73"/>
        <v>0</v>
      </c>
      <c r="J89" s="34">
        <v>7.4733999999999998</v>
      </c>
      <c r="K89" s="23">
        <f t="shared" si="101"/>
        <v>6.4253</v>
      </c>
      <c r="L89" s="32">
        <v>4.0823999999999998</v>
      </c>
      <c r="M89" s="32">
        <v>4.0823999999999998</v>
      </c>
      <c r="N89" s="20">
        <f t="shared" si="103"/>
        <v>4.0823999999999998</v>
      </c>
      <c r="O89" s="21">
        <f t="shared" si="104"/>
        <v>0</v>
      </c>
      <c r="P89" s="32">
        <v>3.9401000000000002</v>
      </c>
      <c r="Q89" s="32">
        <v>3.9405999999999999</v>
      </c>
      <c r="R89" s="20">
        <f t="shared" si="105"/>
        <v>3.94035</v>
      </c>
      <c r="S89" s="21">
        <f t="shared" si="106"/>
        <v>4.9999999999972289E-4</v>
      </c>
      <c r="T89" s="20">
        <f t="shared" si="102"/>
        <v>47.224254120430174</v>
      </c>
      <c r="U89" s="20">
        <f t="shared" si="107"/>
        <v>52.775745879569826</v>
      </c>
      <c r="V89" s="20">
        <f t="shared" si="108"/>
        <v>38.700591430941742</v>
      </c>
      <c r="W89" s="20">
        <f t="shared" si="109"/>
        <v>8.5236626894884324</v>
      </c>
      <c r="X89" s="20"/>
      <c r="Y89" s="13">
        <f t="shared" si="112"/>
        <v>3.0343</v>
      </c>
      <c r="Z89" s="13">
        <f t="shared" si="113"/>
        <v>6.4253</v>
      </c>
      <c r="AA89" s="13">
        <v>2.65</v>
      </c>
      <c r="AB89" s="13">
        <f t="shared" si="114"/>
        <v>1.1450188679245283</v>
      </c>
      <c r="AC89" s="13">
        <f t="shared" si="115"/>
        <v>3.391</v>
      </c>
      <c r="AD89" s="13">
        <f t="shared" si="116"/>
        <v>0.25242815368808991</v>
      </c>
      <c r="AE89" s="13">
        <f t="shared" si="117"/>
        <v>0.15812176691402538</v>
      </c>
      <c r="AF89" s="20">
        <f t="shared" si="110"/>
        <v>0.47224254120430176</v>
      </c>
      <c r="AG89" s="20">
        <v>0.44376600941204492</v>
      </c>
      <c r="AH89" s="20">
        <f t="shared" si="111"/>
        <v>0.33232007146773584</v>
      </c>
    </row>
    <row r="90" spans="1:34" x14ac:dyDescent="0.25">
      <c r="A90" s="19">
        <v>40674</v>
      </c>
      <c r="B90" s="20">
        <v>4909</v>
      </c>
      <c r="C90" s="20" t="s">
        <v>100</v>
      </c>
      <c r="D90" s="20"/>
      <c r="E90" s="31" t="s">
        <v>101</v>
      </c>
      <c r="F90" s="32">
        <v>0.98029999999999995</v>
      </c>
      <c r="G90" s="33">
        <v>0.98029999999999995</v>
      </c>
      <c r="H90" s="20">
        <f t="shared" si="72"/>
        <v>0.98029999999999995</v>
      </c>
      <c r="I90" s="21">
        <f t="shared" si="73"/>
        <v>0</v>
      </c>
      <c r="J90" s="34">
        <v>7.9309000000000003</v>
      </c>
      <c r="K90" s="23">
        <f t="shared" si="101"/>
        <v>6.9506000000000006</v>
      </c>
      <c r="L90" s="32">
        <v>4.4104000000000001</v>
      </c>
      <c r="M90" s="32">
        <v>4.4104000000000001</v>
      </c>
      <c r="N90" s="20">
        <f t="shared" si="103"/>
        <v>4.4104000000000001</v>
      </c>
      <c r="O90" s="21">
        <f t="shared" si="104"/>
        <v>0</v>
      </c>
      <c r="P90" s="35">
        <v>4.2495000000000003</v>
      </c>
      <c r="Q90" s="32">
        <v>4.25</v>
      </c>
      <c r="R90" s="20">
        <f t="shared" si="105"/>
        <v>4.2497500000000006</v>
      </c>
      <c r="S90" s="21">
        <f t="shared" si="106"/>
        <v>4.9999999999972289E-4</v>
      </c>
      <c r="T90" s="20">
        <f t="shared" si="102"/>
        <v>49.349696429085263</v>
      </c>
      <c r="U90" s="20">
        <f t="shared" si="107"/>
        <v>50.650303570914737</v>
      </c>
      <c r="V90" s="20">
        <f t="shared" si="108"/>
        <v>41.224199019026855</v>
      </c>
      <c r="W90" s="20">
        <f t="shared" si="109"/>
        <v>8.1254974100584079</v>
      </c>
      <c r="X90" s="20"/>
      <c r="Y90" s="13">
        <f t="shared" si="112"/>
        <v>3.4301000000000004</v>
      </c>
      <c r="Z90" s="13">
        <f t="shared" si="113"/>
        <v>6.9506000000000006</v>
      </c>
      <c r="AA90" s="13">
        <v>2.65</v>
      </c>
      <c r="AB90" s="13">
        <f t="shared" si="114"/>
        <v>1.2943773584905662</v>
      </c>
      <c r="AC90" s="13">
        <f t="shared" si="115"/>
        <v>3.5205000000000002</v>
      </c>
      <c r="AD90" s="13">
        <f t="shared" si="116"/>
        <v>0.26882872856731399</v>
      </c>
      <c r="AE90" s="13">
        <f t="shared" si="117"/>
        <v>0.15753229544365865</v>
      </c>
      <c r="AF90" s="20">
        <f t="shared" si="110"/>
        <v>0.49349696429085266</v>
      </c>
      <c r="AG90" s="20">
        <v>0.49141941047159921</v>
      </c>
      <c r="AH90" s="20">
        <f t="shared" si="111"/>
        <v>0.33133678088932289</v>
      </c>
    </row>
    <row r="91" spans="1:34" x14ac:dyDescent="0.25">
      <c r="A91" s="19">
        <v>40674</v>
      </c>
      <c r="B91" s="20">
        <v>4909</v>
      </c>
      <c r="C91" s="20" t="s">
        <v>102</v>
      </c>
      <c r="D91" s="20"/>
      <c r="E91" s="31" t="s">
        <v>103</v>
      </c>
      <c r="F91" s="32">
        <v>1.0016</v>
      </c>
      <c r="G91" s="33">
        <v>1.0013000000000001</v>
      </c>
      <c r="H91" s="20">
        <f t="shared" si="72"/>
        <v>1.0014500000000002</v>
      </c>
      <c r="I91" s="21">
        <f t="shared" si="73"/>
        <v>2.9999999999996696E-4</v>
      </c>
      <c r="J91" s="34">
        <v>7.5186000000000002</v>
      </c>
      <c r="K91" s="23">
        <f t="shared" si="101"/>
        <v>6.51715</v>
      </c>
      <c r="L91" s="32">
        <v>4.3464999999999998</v>
      </c>
      <c r="M91" s="32">
        <v>4.3460999999999999</v>
      </c>
      <c r="N91" s="20">
        <f t="shared" si="103"/>
        <v>4.3462999999999994</v>
      </c>
      <c r="O91" s="21">
        <f t="shared" si="104"/>
        <v>3.9999999999995595E-4</v>
      </c>
      <c r="P91" s="32">
        <v>4.2043999999999997</v>
      </c>
      <c r="Q91" s="32">
        <v>4.2047999999999996</v>
      </c>
      <c r="R91" s="20">
        <f t="shared" si="105"/>
        <v>4.2045999999999992</v>
      </c>
      <c r="S91" s="21">
        <f t="shared" si="106"/>
        <v>3.9999999999995595E-4</v>
      </c>
      <c r="T91" s="20">
        <f t="shared" si="102"/>
        <v>51.323814857721537</v>
      </c>
      <c r="U91" s="20">
        <f t="shared" si="107"/>
        <v>48.676185142278463</v>
      </c>
      <c r="V91" s="20">
        <f t="shared" si="108"/>
        <v>42.603011198893398</v>
      </c>
      <c r="W91" s="20">
        <f t="shared" si="109"/>
        <v>8.7208036588281388</v>
      </c>
      <c r="X91" s="20"/>
      <c r="Y91" s="13">
        <f t="shared" si="112"/>
        <v>3.3448499999999992</v>
      </c>
      <c r="Z91" s="13">
        <f t="shared" si="113"/>
        <v>6.51715</v>
      </c>
      <c r="AA91" s="13">
        <v>2.65</v>
      </c>
      <c r="AB91" s="13">
        <f t="shared" si="114"/>
        <v>1.2622075471698111</v>
      </c>
      <c r="AC91" s="13">
        <f t="shared" si="115"/>
        <v>3.1723000000000008</v>
      </c>
      <c r="AD91" s="13">
        <f t="shared" si="116"/>
        <v>0.28463308129340681</v>
      </c>
      <c r="AE91" s="13">
        <f t="shared" si="117"/>
        <v>0.1977289127903378</v>
      </c>
      <c r="AF91" s="20">
        <f t="shared" si="110"/>
        <v>0.51323814857721539</v>
      </c>
      <c r="AG91" s="20">
        <v>0.38056959953442698</v>
      </c>
      <c r="AH91" s="20">
        <f t="shared" si="111"/>
        <v>0.39508429764763375</v>
      </c>
    </row>
    <row r="92" spans="1:34" x14ac:dyDescent="0.25">
      <c r="A92" s="19">
        <v>40674</v>
      </c>
      <c r="B92" s="20">
        <v>4909</v>
      </c>
      <c r="C92" s="20" t="s">
        <v>104</v>
      </c>
      <c r="D92" s="20"/>
      <c r="E92" s="31" t="s">
        <v>105</v>
      </c>
      <c r="F92" s="32">
        <v>0.96689999999999998</v>
      </c>
      <c r="G92" s="33">
        <v>0.96689999999999998</v>
      </c>
      <c r="H92" s="20">
        <f t="shared" si="72"/>
        <v>0.96689999999999998</v>
      </c>
      <c r="I92" s="21">
        <f t="shared" si="73"/>
        <v>0</v>
      </c>
      <c r="J92" s="34">
        <v>10.087400000000001</v>
      </c>
      <c r="K92" s="23">
        <f t="shared" si="101"/>
        <v>9.1204999999999998</v>
      </c>
      <c r="L92" s="32">
        <v>5.6822999999999997</v>
      </c>
      <c r="M92" s="32">
        <v>5.6821000000000002</v>
      </c>
      <c r="N92" s="20">
        <f t="shared" si="103"/>
        <v>5.6821999999999999</v>
      </c>
      <c r="O92" s="21">
        <f t="shared" si="104"/>
        <v>1.9999999999953388E-4</v>
      </c>
      <c r="P92" s="35">
        <v>5.4817</v>
      </c>
      <c r="Q92" s="32">
        <v>5.4814999999999996</v>
      </c>
      <c r="R92" s="20">
        <f t="shared" si="105"/>
        <v>5.4816000000000003</v>
      </c>
      <c r="S92" s="21">
        <f t="shared" si="106"/>
        <v>2.0000000000042206E-4</v>
      </c>
      <c r="T92" s="20">
        <f t="shared" si="102"/>
        <v>51.700016446466755</v>
      </c>
      <c r="U92" s="20">
        <f>100-T92</f>
        <v>48.299983553533245</v>
      </c>
      <c r="V92" s="20">
        <f t="shared" si="108"/>
        <v>44.755834010746085</v>
      </c>
      <c r="W92" s="20">
        <f t="shared" si="109"/>
        <v>6.9441824357206698</v>
      </c>
      <c r="X92" s="20"/>
      <c r="Y92" s="13">
        <f t="shared" si="112"/>
        <v>4.7153</v>
      </c>
      <c r="Z92" s="13">
        <f t="shared" si="113"/>
        <v>9.1204999999999998</v>
      </c>
      <c r="AA92" s="13">
        <v>2.65</v>
      </c>
      <c r="AB92" s="13">
        <f t="shared" si="114"/>
        <v>1.7793584905660378</v>
      </c>
      <c r="AC92" s="13">
        <f t="shared" si="115"/>
        <v>4.4051999999999998</v>
      </c>
      <c r="AD92" s="13">
        <f t="shared" si="116"/>
        <v>0.28770986534936677</v>
      </c>
      <c r="AE92" s="13">
        <f t="shared" si="117"/>
        <v>0.20416517136638923</v>
      </c>
      <c r="AF92" s="20">
        <f t="shared" si="110"/>
        <v>0.51700016446466757</v>
      </c>
      <c r="AG92" s="20">
        <v>0.36487253774367778</v>
      </c>
      <c r="AH92" s="20">
        <f t="shared" si="111"/>
        <v>0.40470403188414472</v>
      </c>
    </row>
    <row r="93" spans="1:34" x14ac:dyDescent="0.25">
      <c r="A93" s="19">
        <v>40674</v>
      </c>
      <c r="B93" s="20">
        <v>4909</v>
      </c>
      <c r="C93" s="20" t="s">
        <v>106</v>
      </c>
      <c r="D93" s="20"/>
      <c r="E93" s="31" t="s">
        <v>107</v>
      </c>
      <c r="F93" s="32">
        <v>1.0011000000000001</v>
      </c>
      <c r="G93" s="33">
        <v>1.0012000000000001</v>
      </c>
      <c r="H93" s="20">
        <f t="shared" si="72"/>
        <v>1.00115</v>
      </c>
      <c r="I93" s="21">
        <f t="shared" si="73"/>
        <v>9.9999999999988987E-5</v>
      </c>
      <c r="J93" s="34">
        <v>6.3964999999999996</v>
      </c>
      <c r="K93" s="23">
        <f t="shared" si="101"/>
        <v>5.3953499999999996</v>
      </c>
      <c r="L93" s="32">
        <v>3.7504</v>
      </c>
      <c r="M93" s="32">
        <v>3.7504</v>
      </c>
      <c r="N93" s="20">
        <f t="shared" si="103"/>
        <v>3.7504</v>
      </c>
      <c r="O93" s="21">
        <f t="shared" si="104"/>
        <v>0</v>
      </c>
      <c r="P93" s="35">
        <v>3.6221999999999999</v>
      </c>
      <c r="Q93" s="32">
        <v>3.6227</v>
      </c>
      <c r="R93" s="20">
        <f t="shared" si="105"/>
        <v>3.6224499999999997</v>
      </c>
      <c r="S93" s="21">
        <f t="shared" si="106"/>
        <v>5.0000000000016698E-4</v>
      </c>
      <c r="T93" s="20">
        <f t="shared" si="102"/>
        <v>50.955915742259542</v>
      </c>
      <c r="U93" s="20">
        <f>100-T93</f>
        <v>49.044084257740458</v>
      </c>
      <c r="V93" s="20">
        <f t="shared" si="108"/>
        <v>40.980223559759246</v>
      </c>
      <c r="W93" s="20">
        <f t="shared" si="109"/>
        <v>9.9756921825002962</v>
      </c>
      <c r="X93" s="20"/>
      <c r="Y93" s="13">
        <f t="shared" si="112"/>
        <v>2.74925</v>
      </c>
      <c r="Z93" s="13">
        <f t="shared" si="113"/>
        <v>5.3953499999999996</v>
      </c>
      <c r="AA93" s="13">
        <v>2.65</v>
      </c>
      <c r="AB93" s="13">
        <f t="shared" si="114"/>
        <v>1.0374528301886792</v>
      </c>
      <c r="AC93" s="13">
        <f t="shared" si="115"/>
        <v>2.6460999999999997</v>
      </c>
      <c r="AD93" s="13">
        <f t="shared" si="116"/>
        <v>0.28164461812145064</v>
      </c>
      <c r="AE93" s="13">
        <f t="shared" si="117"/>
        <v>0.21037420900691148</v>
      </c>
      <c r="AF93" s="20">
        <f t="shared" si="110"/>
        <v>0.50955915742259539</v>
      </c>
      <c r="AG93" s="20">
        <v>0.32046932824941171</v>
      </c>
      <c r="AH93" s="20">
        <f t="shared" si="111"/>
        <v>0.41384042348710887</v>
      </c>
    </row>
    <row r="94" spans="1:34" x14ac:dyDescent="0.25">
      <c r="F94" s="7"/>
      <c r="G94" s="7"/>
      <c r="H94"/>
      <c r="I94" s="1"/>
      <c r="J94" s="10"/>
      <c r="L94" s="7"/>
      <c r="M94" s="7"/>
      <c r="N94"/>
      <c r="O94" s="1"/>
      <c r="P94" s="7"/>
      <c r="Q94" s="7"/>
      <c r="R94"/>
      <c r="S94" s="1"/>
      <c r="AA94" s="13"/>
    </row>
    <row r="95" spans="1:34" x14ac:dyDescent="0.25">
      <c r="A95" s="12">
        <v>40681</v>
      </c>
      <c r="B95" s="13">
        <v>4914</v>
      </c>
      <c r="C95" s="13" t="s">
        <v>109</v>
      </c>
      <c r="D95" s="27" t="s">
        <v>137</v>
      </c>
      <c r="E95" s="27" t="s">
        <v>110</v>
      </c>
      <c r="F95" s="16">
        <v>1.0118</v>
      </c>
      <c r="G95" s="13">
        <v>1.0119</v>
      </c>
      <c r="H95" s="13">
        <f t="shared" ref="H95:H135" si="118">SUM(F95:G95)/2</f>
        <v>1.0118499999999999</v>
      </c>
      <c r="I95" s="14">
        <f t="shared" ref="I95:I135" si="119">ABS(F95-G95)</f>
        <v>9.9999999999988987E-5</v>
      </c>
      <c r="J95" s="36">
        <v>4.4429999999999996</v>
      </c>
      <c r="K95" s="16">
        <f t="shared" si="101"/>
        <v>3.4311499999999997</v>
      </c>
      <c r="L95" s="28">
        <v>2.3239999999999998</v>
      </c>
      <c r="M95" s="28">
        <v>2.3235999999999999</v>
      </c>
      <c r="N95" s="13">
        <f t="shared" ref="N95:N135" si="120">(L95+M95)/2</f>
        <v>2.3237999999999999</v>
      </c>
      <c r="O95" s="14">
        <f t="shared" ref="O95:O135" si="121">L95-M95</f>
        <v>3.9999999999995595E-4</v>
      </c>
      <c r="P95" s="28">
        <v>2.2534999999999998</v>
      </c>
      <c r="Q95" s="29">
        <v>2.2530000000000001</v>
      </c>
      <c r="R95" s="13">
        <f t="shared" ref="R95:R135" si="122">SUM(P95:Q95)/2</f>
        <v>2.25325</v>
      </c>
      <c r="S95" s="14">
        <f t="shared" ref="S95:S135" si="123">ABS(P95-Q95)</f>
        <v>4.9999999999972289E-4</v>
      </c>
      <c r="T95" s="13">
        <f t="shared" ref="T95:T135" si="124">(N95-H95)/K95*100</f>
        <v>38.236451335558051</v>
      </c>
      <c r="U95" s="13">
        <f t="shared" ref="U95:U135" si="125">100-T95</f>
        <v>61.763548664441949</v>
      </c>
      <c r="V95" s="13">
        <f t="shared" ref="V95:V135" si="126">(R95-H95)/J95*100</f>
        <v>27.940580688723838</v>
      </c>
      <c r="W95" s="13">
        <f t="shared" ref="W95:W135" si="127">T95-V95</f>
        <v>10.295870646834214</v>
      </c>
      <c r="X95" s="13"/>
      <c r="Y95" s="13">
        <f>N95-H95</f>
        <v>1.3119499999999999</v>
      </c>
      <c r="Z95" s="13">
        <f>J95-H95</f>
        <v>3.4311499999999997</v>
      </c>
      <c r="AA95" s="13">
        <v>2.65</v>
      </c>
      <c r="AB95" s="13">
        <f>Y95/AA95</f>
        <v>0.49507547169811322</v>
      </c>
      <c r="AC95" s="13">
        <f>(Z95-Y95)</f>
        <v>2.1191999999999998</v>
      </c>
      <c r="AD95" s="13">
        <f>(AB95)/(AB95+AC95)</f>
        <v>0.18937387320416352</v>
      </c>
      <c r="AE95" s="13">
        <f>(AD95-(AG95*AD95))/(1-(AG95*AD95))</f>
        <v>0.1117034481483052</v>
      </c>
      <c r="AF95" s="13">
        <f>T95/100</f>
        <v>0.38236451335558053</v>
      </c>
      <c r="AG95" s="13">
        <v>0.46171889096048635</v>
      </c>
      <c r="AH95" s="13">
        <f t="shared" si="111"/>
        <v>0.24994635295557713</v>
      </c>
    </row>
    <row r="96" spans="1:34" x14ac:dyDescent="0.25">
      <c r="A96" s="12">
        <v>40681</v>
      </c>
      <c r="B96" s="13">
        <v>4914</v>
      </c>
      <c r="C96" s="13" t="s">
        <v>111</v>
      </c>
      <c r="D96" s="27" t="s">
        <v>138</v>
      </c>
      <c r="E96" s="27" t="s">
        <v>112</v>
      </c>
      <c r="F96" s="16">
        <v>0.98980000000000001</v>
      </c>
      <c r="G96" s="13">
        <v>0.98970000000000002</v>
      </c>
      <c r="H96" s="13">
        <f t="shared" si="118"/>
        <v>0.98975000000000002</v>
      </c>
      <c r="I96" s="14">
        <f t="shared" si="119"/>
        <v>9.9999999999988987E-5</v>
      </c>
      <c r="J96" s="36">
        <v>4.7508999999999997</v>
      </c>
      <c r="K96" s="16">
        <f t="shared" si="101"/>
        <v>3.7611499999999998</v>
      </c>
      <c r="L96" s="28">
        <v>2.5768</v>
      </c>
      <c r="M96" s="28">
        <v>2.5773000000000001</v>
      </c>
      <c r="N96" s="13">
        <f t="shared" si="120"/>
        <v>2.5770499999999998</v>
      </c>
      <c r="O96" s="14">
        <f t="shared" si="121"/>
        <v>-5.0000000000016698E-4</v>
      </c>
      <c r="P96" s="28">
        <v>2.4962</v>
      </c>
      <c r="Q96" s="29">
        <v>2.4967000000000001</v>
      </c>
      <c r="R96" s="13">
        <f t="shared" si="122"/>
        <v>2.4964500000000003</v>
      </c>
      <c r="S96" s="14">
        <f t="shared" si="123"/>
        <v>5.0000000000016698E-4</v>
      </c>
      <c r="T96" s="13">
        <f t="shared" si="124"/>
        <v>42.202517846935109</v>
      </c>
      <c r="U96" s="13">
        <f t="shared" si="125"/>
        <v>57.797482153064891</v>
      </c>
      <c r="V96" s="13">
        <f t="shared" si="126"/>
        <v>31.713991033277917</v>
      </c>
      <c r="W96" s="13">
        <f t="shared" si="127"/>
        <v>10.488526813657192</v>
      </c>
      <c r="X96" s="13"/>
      <c r="Y96" s="13">
        <f t="shared" ref="Y96:Y107" si="128">N96-H96</f>
        <v>1.5872999999999999</v>
      </c>
      <c r="Z96" s="13">
        <f t="shared" ref="Z96:Z107" si="129">J96-H96</f>
        <v>3.7611499999999998</v>
      </c>
      <c r="AA96" s="13">
        <v>2.65</v>
      </c>
      <c r="AB96" s="13">
        <f t="shared" ref="AB96:AB107" si="130">Y96/AA96</f>
        <v>0.59898113207547166</v>
      </c>
      <c r="AC96" s="13">
        <f t="shared" ref="AC96:AC107" si="131">(Z96-Y96)</f>
        <v>2.1738499999999998</v>
      </c>
      <c r="AD96" s="13">
        <f t="shared" ref="AD96:AD107" si="132">(AB96)/(AB96+AC96)</f>
        <v>0.21601789057638454</v>
      </c>
      <c r="AE96" s="13">
        <f t="shared" ref="AE96:AE107" si="133">(AD96-(AG96*AD96))/(1-(AG96*AD96))</f>
        <v>0.13377816978238849</v>
      </c>
      <c r="AF96" s="13">
        <f t="shared" ref="AF96:AF135" si="134">T96/100</f>
        <v>0.42202517846935111</v>
      </c>
      <c r="AG96" s="13">
        <v>0.43950394926924519</v>
      </c>
      <c r="AH96" s="13">
        <f t="shared" si="111"/>
        <v>0.29040901268464642</v>
      </c>
    </row>
    <row r="97" spans="1:34" x14ac:dyDescent="0.25">
      <c r="A97" s="12">
        <v>40681</v>
      </c>
      <c r="B97" s="13">
        <v>4914</v>
      </c>
      <c r="C97" s="13" t="s">
        <v>113</v>
      </c>
      <c r="D97" s="27" t="s">
        <v>139</v>
      </c>
      <c r="E97" s="27" t="s">
        <v>114</v>
      </c>
      <c r="F97" s="16">
        <v>0.97619999999999996</v>
      </c>
      <c r="G97" s="13">
        <v>0.97589999999999999</v>
      </c>
      <c r="H97" s="13">
        <f t="shared" si="118"/>
        <v>0.97604999999999997</v>
      </c>
      <c r="I97" s="14">
        <f t="shared" si="119"/>
        <v>2.9999999999996696E-4</v>
      </c>
      <c r="J97" s="36">
        <v>4.8776999999999999</v>
      </c>
      <c r="K97" s="16">
        <f t="shared" si="101"/>
        <v>3.9016500000000001</v>
      </c>
      <c r="L97" s="28">
        <v>2.5746000000000002</v>
      </c>
      <c r="M97" s="28">
        <v>2.5750000000000002</v>
      </c>
      <c r="N97" s="13">
        <f t="shared" si="120"/>
        <v>2.5748000000000002</v>
      </c>
      <c r="O97" s="14">
        <f t="shared" si="121"/>
        <v>-3.9999999999995595E-4</v>
      </c>
      <c r="P97" s="28">
        <v>2.496</v>
      </c>
      <c r="Q97" s="29">
        <v>2.4965000000000002</v>
      </c>
      <c r="R97" s="13">
        <f t="shared" si="122"/>
        <v>2.4962499999999999</v>
      </c>
      <c r="S97" s="14">
        <f t="shared" si="123"/>
        <v>5.0000000000016698E-4</v>
      </c>
      <c r="T97" s="13">
        <f t="shared" si="124"/>
        <v>40.976253636282095</v>
      </c>
      <c r="U97" s="13">
        <f t="shared" si="125"/>
        <v>59.023746363717905</v>
      </c>
      <c r="V97" s="13">
        <f t="shared" si="126"/>
        <v>31.166328392480064</v>
      </c>
      <c r="W97" s="13">
        <f t="shared" si="127"/>
        <v>9.8099252438020308</v>
      </c>
      <c r="X97" s="13"/>
      <c r="Y97" s="13">
        <f t="shared" si="128"/>
        <v>1.5987500000000003</v>
      </c>
      <c r="Z97" s="13">
        <f t="shared" si="129"/>
        <v>3.9016500000000001</v>
      </c>
      <c r="AA97" s="13">
        <v>2.65</v>
      </c>
      <c r="AB97" s="13">
        <f t="shared" si="130"/>
        <v>0.603301886792453</v>
      </c>
      <c r="AC97" s="13">
        <f t="shared" si="131"/>
        <v>2.3028999999999997</v>
      </c>
      <c r="AD97" s="13">
        <f t="shared" si="132"/>
        <v>0.20759118268218851</v>
      </c>
      <c r="AE97" s="13">
        <f t="shared" si="133"/>
        <v>0.15008077766989586</v>
      </c>
      <c r="AF97" s="13">
        <f t="shared" si="134"/>
        <v>0.40976253636282095</v>
      </c>
      <c r="AG97" s="13">
        <v>0.32595666919610361</v>
      </c>
      <c r="AH97" s="13">
        <f t="shared" si="111"/>
        <v>0.31877480842718864</v>
      </c>
    </row>
    <row r="98" spans="1:34" x14ac:dyDescent="0.25">
      <c r="A98" s="12">
        <v>40681</v>
      </c>
      <c r="B98" s="13">
        <v>4914</v>
      </c>
      <c r="C98" s="13" t="s">
        <v>115</v>
      </c>
      <c r="D98" s="27"/>
      <c r="E98" s="27" t="s">
        <v>116</v>
      </c>
      <c r="F98" s="16">
        <v>0.98960000000000004</v>
      </c>
      <c r="G98" s="13">
        <v>0.98960000000000004</v>
      </c>
      <c r="H98" s="13">
        <f t="shared" si="118"/>
        <v>0.98960000000000004</v>
      </c>
      <c r="I98" s="14">
        <f t="shared" si="119"/>
        <v>0</v>
      </c>
      <c r="J98" s="36">
        <v>5.6040999999999999</v>
      </c>
      <c r="K98" s="16">
        <f t="shared" si="101"/>
        <v>4.6144999999999996</v>
      </c>
      <c r="L98" s="28">
        <v>2.9443000000000001</v>
      </c>
      <c r="M98" s="28">
        <v>2.9447999999999999</v>
      </c>
      <c r="N98" s="13">
        <f t="shared" si="120"/>
        <v>2.94455</v>
      </c>
      <c r="O98" s="14">
        <f t="shared" si="121"/>
        <v>-4.9999999999972289E-4</v>
      </c>
      <c r="P98" s="28">
        <v>2.8512</v>
      </c>
      <c r="Q98" s="29">
        <v>2.8506999999999998</v>
      </c>
      <c r="R98" s="13">
        <f t="shared" si="122"/>
        <v>2.8509500000000001</v>
      </c>
      <c r="S98" s="14">
        <f t="shared" si="123"/>
        <v>5.0000000000016698E-4</v>
      </c>
      <c r="T98" s="13">
        <f t="shared" si="124"/>
        <v>42.365370029255608</v>
      </c>
      <c r="U98" s="13">
        <f t="shared" si="125"/>
        <v>57.634629970744392</v>
      </c>
      <c r="V98" s="13">
        <f t="shared" si="126"/>
        <v>33.214075409075498</v>
      </c>
      <c r="W98" s="13">
        <f t="shared" si="127"/>
        <v>9.15129462018011</v>
      </c>
      <c r="X98" s="13"/>
      <c r="Y98" s="13">
        <f t="shared" si="128"/>
        <v>1.95495</v>
      </c>
      <c r="Z98" s="13">
        <f t="shared" si="129"/>
        <v>4.6144999999999996</v>
      </c>
      <c r="AA98" s="13">
        <v>2.65</v>
      </c>
      <c r="AB98" s="13">
        <f t="shared" si="130"/>
        <v>0.73771698113207551</v>
      </c>
      <c r="AC98" s="13">
        <f t="shared" si="131"/>
        <v>2.6595499999999994</v>
      </c>
      <c r="AD98" s="13">
        <f t="shared" si="132"/>
        <v>0.21715013427830313</v>
      </c>
      <c r="AE98" s="13">
        <f t="shared" si="133"/>
        <v>0.15202294674232708</v>
      </c>
      <c r="AF98" s="13">
        <f t="shared" si="134"/>
        <v>0.42365370029255606</v>
      </c>
      <c r="AG98" s="13">
        <v>0.35368620530785738</v>
      </c>
      <c r="AH98" s="13">
        <f t="shared" si="111"/>
        <v>0.32207276503671994</v>
      </c>
    </row>
    <row r="99" spans="1:34" x14ac:dyDescent="0.25">
      <c r="A99" s="12">
        <v>40681</v>
      </c>
      <c r="B99" s="13">
        <v>4914</v>
      </c>
      <c r="C99" s="13" t="s">
        <v>117</v>
      </c>
      <c r="D99" s="27" t="s">
        <v>140</v>
      </c>
      <c r="E99" s="27" t="s">
        <v>118</v>
      </c>
      <c r="F99" s="16">
        <v>1.0007999999999999</v>
      </c>
      <c r="G99" s="13">
        <v>1.1001000000000001</v>
      </c>
      <c r="H99" s="13">
        <f t="shared" si="118"/>
        <v>1.0504500000000001</v>
      </c>
      <c r="I99" s="14">
        <f t="shared" si="119"/>
        <v>9.9300000000000166E-2</v>
      </c>
      <c r="J99" s="36">
        <v>5.2689000000000004</v>
      </c>
      <c r="K99" s="16">
        <f t="shared" si="101"/>
        <v>4.2184500000000007</v>
      </c>
      <c r="L99" s="28">
        <v>2.8018999999999998</v>
      </c>
      <c r="M99" s="28">
        <v>2.8018000000000001</v>
      </c>
      <c r="N99" s="13">
        <f t="shared" si="120"/>
        <v>2.80185</v>
      </c>
      <c r="O99" s="14">
        <f t="shared" si="121"/>
        <v>9.9999999999766942E-5</v>
      </c>
      <c r="P99" s="28">
        <v>2.7159</v>
      </c>
      <c r="Q99" s="29">
        <v>2.7159</v>
      </c>
      <c r="R99" s="13">
        <f t="shared" si="122"/>
        <v>2.7159</v>
      </c>
      <c r="S99" s="14">
        <f t="shared" si="123"/>
        <v>0</v>
      </c>
      <c r="T99" s="13">
        <f t="shared" si="124"/>
        <v>41.517619030686618</v>
      </c>
      <c r="U99" s="13">
        <f t="shared" si="125"/>
        <v>58.482380969313382</v>
      </c>
      <c r="V99" s="13">
        <f t="shared" si="126"/>
        <v>31.609064510618911</v>
      </c>
      <c r="W99" s="13">
        <f t="shared" si="127"/>
        <v>9.9085545200677068</v>
      </c>
      <c r="X99" s="13"/>
      <c r="Y99" s="13">
        <f t="shared" si="128"/>
        <v>1.7513999999999998</v>
      </c>
      <c r="Z99" s="13">
        <f t="shared" si="129"/>
        <v>4.2184500000000007</v>
      </c>
      <c r="AA99" s="13">
        <v>2.65</v>
      </c>
      <c r="AB99" s="13">
        <f t="shared" si="130"/>
        <v>0.66090566037735843</v>
      </c>
      <c r="AC99" s="13">
        <f t="shared" si="131"/>
        <v>2.4670500000000009</v>
      </c>
      <c r="AD99" s="13">
        <f t="shared" si="132"/>
        <v>0.21128997087433976</v>
      </c>
      <c r="AE99" s="13">
        <f t="shared" si="133"/>
        <v>0.1444648789393542</v>
      </c>
      <c r="AF99" s="13">
        <f t="shared" si="134"/>
        <v>0.4151761903068662</v>
      </c>
      <c r="AG99" s="13">
        <v>0.36967734713383926</v>
      </c>
      <c r="AH99" s="13">
        <f t="shared" si="111"/>
        <v>0.3091425350117506</v>
      </c>
    </row>
    <row r="100" spans="1:34" x14ac:dyDescent="0.25">
      <c r="A100" s="12">
        <v>40681</v>
      </c>
      <c r="B100" s="13">
        <v>4914</v>
      </c>
      <c r="C100" s="13" t="s">
        <v>119</v>
      </c>
      <c r="D100" s="37">
        <v>40680</v>
      </c>
      <c r="E100" s="27" t="s">
        <v>120</v>
      </c>
      <c r="F100" s="16">
        <v>0.99639999999999995</v>
      </c>
      <c r="G100" s="13">
        <v>0.99609999999999999</v>
      </c>
      <c r="H100" s="13">
        <f t="shared" si="118"/>
        <v>0.99624999999999997</v>
      </c>
      <c r="I100" s="14">
        <f t="shared" si="119"/>
        <v>2.9999999999996696E-4</v>
      </c>
      <c r="J100" s="36">
        <v>5.6151</v>
      </c>
      <c r="K100" s="16">
        <f t="shared" si="101"/>
        <v>4.6188500000000001</v>
      </c>
      <c r="L100" s="28">
        <v>2.9169</v>
      </c>
      <c r="M100" s="28">
        <v>2.9174000000000002</v>
      </c>
      <c r="N100" s="13">
        <f t="shared" si="120"/>
        <v>2.9171500000000004</v>
      </c>
      <c r="O100" s="14">
        <f t="shared" si="121"/>
        <v>-5.0000000000016698E-4</v>
      </c>
      <c r="P100" s="28">
        <v>2.8224999999999998</v>
      </c>
      <c r="Q100" s="29">
        <v>2.823</v>
      </c>
      <c r="R100" s="13">
        <f t="shared" si="122"/>
        <v>2.8227500000000001</v>
      </c>
      <c r="S100" s="14">
        <f t="shared" si="123"/>
        <v>5.0000000000016698E-4</v>
      </c>
      <c r="T100" s="13">
        <f t="shared" si="124"/>
        <v>41.58827413750177</v>
      </c>
      <c r="U100" s="13">
        <f t="shared" si="125"/>
        <v>58.41172586249823</v>
      </c>
      <c r="V100" s="13">
        <f t="shared" si="126"/>
        <v>32.528361026517786</v>
      </c>
      <c r="W100" s="13">
        <f t="shared" si="127"/>
        <v>9.0599131109839846</v>
      </c>
      <c r="X100" s="13"/>
      <c r="Y100" s="13">
        <f t="shared" si="128"/>
        <v>1.9209000000000005</v>
      </c>
      <c r="Z100" s="13">
        <f t="shared" si="129"/>
        <v>4.6188500000000001</v>
      </c>
      <c r="AA100" s="13">
        <v>2.65</v>
      </c>
      <c r="AB100" s="13">
        <f t="shared" si="130"/>
        <v>0.72486792452830207</v>
      </c>
      <c r="AC100" s="13">
        <f t="shared" si="131"/>
        <v>2.6979499999999996</v>
      </c>
      <c r="AD100" s="13">
        <f t="shared" si="132"/>
        <v>0.21177519240325823</v>
      </c>
      <c r="AE100" s="13">
        <f t="shared" si="133"/>
        <v>0.13623269697405513</v>
      </c>
      <c r="AF100" s="13">
        <f t="shared" si="134"/>
        <v>0.41588274137501768</v>
      </c>
      <c r="AG100" s="13">
        <v>0.41297092999879403</v>
      </c>
      <c r="AH100" s="13">
        <f t="shared" si="111"/>
        <v>0.29475945286442273</v>
      </c>
    </row>
    <row r="101" spans="1:34" x14ac:dyDescent="0.25">
      <c r="A101" s="12">
        <v>40681</v>
      </c>
      <c r="B101" s="13">
        <v>4914</v>
      </c>
      <c r="C101" s="13" t="s">
        <v>121</v>
      </c>
      <c r="D101" s="27"/>
      <c r="E101" s="27" t="s">
        <v>122</v>
      </c>
      <c r="F101" s="16">
        <v>0.99719999999999998</v>
      </c>
      <c r="G101" s="13">
        <v>0.99709999999999999</v>
      </c>
      <c r="H101" s="13">
        <f t="shared" si="118"/>
        <v>0.99714999999999998</v>
      </c>
      <c r="I101" s="14">
        <f t="shared" si="119"/>
        <v>9.9999999999988987E-5</v>
      </c>
      <c r="J101" s="36">
        <v>4.6734</v>
      </c>
      <c r="K101" s="16">
        <f t="shared" si="101"/>
        <v>3.67625</v>
      </c>
      <c r="L101" s="28">
        <v>2.6536</v>
      </c>
      <c r="M101" s="28">
        <v>2.6539000000000001</v>
      </c>
      <c r="N101" s="13">
        <f t="shared" si="120"/>
        <v>2.6537500000000001</v>
      </c>
      <c r="O101" s="14">
        <f t="shared" si="121"/>
        <v>-3.00000000000189E-4</v>
      </c>
      <c r="P101" s="28">
        <v>2.5741000000000001</v>
      </c>
      <c r="Q101" s="29">
        <v>2.5746000000000002</v>
      </c>
      <c r="R101" s="13">
        <f t="shared" si="122"/>
        <v>2.5743499999999999</v>
      </c>
      <c r="S101" s="14">
        <f t="shared" si="123"/>
        <v>5.0000000000016698E-4</v>
      </c>
      <c r="T101" s="13">
        <f t="shared" si="124"/>
        <v>45.062223733424005</v>
      </c>
      <c r="U101" s="13">
        <f t="shared" si="125"/>
        <v>54.937776266575995</v>
      </c>
      <c r="V101" s="13">
        <f t="shared" si="126"/>
        <v>33.748448666923437</v>
      </c>
      <c r="W101" s="13">
        <f t="shared" si="127"/>
        <v>11.313775066500568</v>
      </c>
      <c r="X101" s="13"/>
      <c r="Y101" s="13">
        <f t="shared" si="128"/>
        <v>1.6566000000000001</v>
      </c>
      <c r="Z101" s="13">
        <f t="shared" si="129"/>
        <v>3.67625</v>
      </c>
      <c r="AA101" s="13">
        <v>2.65</v>
      </c>
      <c r="AB101" s="13">
        <f t="shared" si="130"/>
        <v>0.62513207547169813</v>
      </c>
      <c r="AC101" s="13">
        <f t="shared" si="131"/>
        <v>2.0196499999999999</v>
      </c>
      <c r="AD101" s="13">
        <f t="shared" si="132"/>
        <v>0.23636430436719652</v>
      </c>
      <c r="AE101" s="13">
        <f t="shared" si="133"/>
        <v>0.15347793269517748</v>
      </c>
      <c r="AF101" s="13">
        <f t="shared" si="134"/>
        <v>0.45062223733424006</v>
      </c>
      <c r="AG101" s="13">
        <v>0.41425041756786884</v>
      </c>
      <c r="AH101" s="13">
        <f t="shared" si="111"/>
        <v>0.32453239569006498</v>
      </c>
    </row>
    <row r="102" spans="1:34" x14ac:dyDescent="0.25">
      <c r="A102" s="12">
        <v>40681</v>
      </c>
      <c r="B102" s="13">
        <v>4914</v>
      </c>
      <c r="C102" s="13" t="s">
        <v>123</v>
      </c>
      <c r="D102" s="27"/>
      <c r="E102" s="27" t="s">
        <v>124</v>
      </c>
      <c r="F102" s="16">
        <v>0.99870000000000003</v>
      </c>
      <c r="G102" s="13">
        <v>0.99860000000000004</v>
      </c>
      <c r="H102" s="13">
        <f t="shared" si="118"/>
        <v>0.99865000000000004</v>
      </c>
      <c r="I102" s="14">
        <f t="shared" si="119"/>
        <v>9.9999999999988987E-5</v>
      </c>
      <c r="J102" s="36">
        <v>5.4002999999999997</v>
      </c>
      <c r="K102" s="16">
        <f t="shared" si="101"/>
        <v>4.4016500000000001</v>
      </c>
      <c r="L102" s="28">
        <v>2.964</v>
      </c>
      <c r="M102" s="28">
        <v>2.9641999999999999</v>
      </c>
      <c r="N102" s="13">
        <f t="shared" si="120"/>
        <v>2.9641000000000002</v>
      </c>
      <c r="O102" s="14">
        <f t="shared" si="121"/>
        <v>-1.9999999999997797E-4</v>
      </c>
      <c r="P102" s="28">
        <v>2.8620999999999999</v>
      </c>
      <c r="Q102" s="29">
        <v>2.8624000000000001</v>
      </c>
      <c r="R102" s="13">
        <f t="shared" si="122"/>
        <v>2.86225</v>
      </c>
      <c r="S102" s="14">
        <f t="shared" si="123"/>
        <v>3.00000000000189E-4</v>
      </c>
      <c r="T102" s="13">
        <f t="shared" si="124"/>
        <v>44.652573466768146</v>
      </c>
      <c r="U102" s="13">
        <f t="shared" si="125"/>
        <v>55.347426533231854</v>
      </c>
      <c r="V102" s="13">
        <f t="shared" si="126"/>
        <v>34.509193933670353</v>
      </c>
      <c r="W102" s="13">
        <f t="shared" si="127"/>
        <v>10.143379533097793</v>
      </c>
      <c r="X102" s="13"/>
      <c r="Y102" s="13">
        <f t="shared" si="128"/>
        <v>1.9654500000000001</v>
      </c>
      <c r="Z102" s="13">
        <f t="shared" si="129"/>
        <v>4.4016500000000001</v>
      </c>
      <c r="AA102" s="13">
        <v>2.65</v>
      </c>
      <c r="AB102" s="13">
        <f t="shared" si="130"/>
        <v>0.74167924528301898</v>
      </c>
      <c r="AC102" s="13">
        <f t="shared" si="131"/>
        <v>2.4361999999999999</v>
      </c>
      <c r="AD102" s="13">
        <f t="shared" si="132"/>
        <v>0.23338811453704741</v>
      </c>
      <c r="AE102" s="13">
        <f t="shared" si="133"/>
        <v>0.1626633385281358</v>
      </c>
      <c r="AF102" s="13">
        <f t="shared" si="134"/>
        <v>0.44652573466768147</v>
      </c>
      <c r="AG102" s="13">
        <v>0.36190346285655794</v>
      </c>
      <c r="AH102" s="13">
        <f t="shared" si="111"/>
        <v>0.33984524860885329</v>
      </c>
    </row>
    <row r="103" spans="1:34" x14ac:dyDescent="0.25">
      <c r="A103" s="12">
        <v>40681</v>
      </c>
      <c r="B103" s="13">
        <v>4914</v>
      </c>
      <c r="C103" s="13" t="s">
        <v>125</v>
      </c>
      <c r="D103" s="27"/>
      <c r="E103" s="27" t="s">
        <v>126</v>
      </c>
      <c r="F103" s="16">
        <v>1.0245</v>
      </c>
      <c r="G103" s="13">
        <v>1.0246</v>
      </c>
      <c r="H103" s="13">
        <f t="shared" si="118"/>
        <v>1.0245500000000001</v>
      </c>
      <c r="I103" s="14">
        <f t="shared" si="119"/>
        <v>9.9999999999988987E-5</v>
      </c>
      <c r="J103" s="36">
        <v>5.5551000000000004</v>
      </c>
      <c r="K103" s="16">
        <f t="shared" si="101"/>
        <v>4.5305499999999999</v>
      </c>
      <c r="L103" s="28">
        <v>3.1021000000000001</v>
      </c>
      <c r="M103" s="28">
        <v>3.1021999999999998</v>
      </c>
      <c r="N103" s="13">
        <f t="shared" si="120"/>
        <v>3.10215</v>
      </c>
      <c r="O103" s="14">
        <f t="shared" si="121"/>
        <v>-9.9999999999766942E-5</v>
      </c>
      <c r="P103" s="28">
        <v>3.0015000000000001</v>
      </c>
      <c r="Q103" s="29">
        <v>3.0009999999999999</v>
      </c>
      <c r="R103" s="13">
        <f t="shared" si="122"/>
        <v>3.0012499999999998</v>
      </c>
      <c r="S103" s="14">
        <f t="shared" si="123"/>
        <v>5.0000000000016698E-4</v>
      </c>
      <c r="T103" s="13">
        <f t="shared" si="124"/>
        <v>45.857566962068624</v>
      </c>
      <c r="U103" s="13">
        <f t="shared" si="125"/>
        <v>54.142433037931376</v>
      </c>
      <c r="V103" s="13">
        <f t="shared" si="126"/>
        <v>35.583517848463565</v>
      </c>
      <c r="W103" s="13">
        <f t="shared" si="127"/>
        <v>10.274049113605059</v>
      </c>
      <c r="X103" s="13"/>
      <c r="Y103" s="13">
        <f t="shared" si="128"/>
        <v>2.0775999999999999</v>
      </c>
      <c r="Z103" s="13">
        <f t="shared" si="129"/>
        <v>4.5305499999999999</v>
      </c>
      <c r="AA103" s="13">
        <v>2.65</v>
      </c>
      <c r="AB103" s="13">
        <f t="shared" si="130"/>
        <v>0.78400000000000003</v>
      </c>
      <c r="AC103" s="13">
        <f t="shared" si="131"/>
        <v>2.45295</v>
      </c>
      <c r="AD103" s="13">
        <f t="shared" si="132"/>
        <v>0.24220330867019879</v>
      </c>
      <c r="AE103" s="13">
        <f t="shared" si="133"/>
        <v>0.17278377967848216</v>
      </c>
      <c r="AF103" s="13">
        <f t="shared" si="134"/>
        <v>0.45857566962068624</v>
      </c>
      <c r="AG103" s="13">
        <v>0.34648349335597578</v>
      </c>
      <c r="AH103" s="13">
        <f t="shared" si="111"/>
        <v>0.35629867402142101</v>
      </c>
    </row>
    <row r="104" spans="1:34" x14ac:dyDescent="0.25">
      <c r="A104" s="12">
        <v>40681</v>
      </c>
      <c r="B104" s="13">
        <v>4914</v>
      </c>
      <c r="C104" s="13" t="s">
        <v>127</v>
      </c>
      <c r="D104" s="27"/>
      <c r="E104" s="27" t="s">
        <v>128</v>
      </c>
      <c r="F104" s="16">
        <v>1.0039</v>
      </c>
      <c r="G104" s="13">
        <v>1.0037</v>
      </c>
      <c r="H104" s="13">
        <f t="shared" si="118"/>
        <v>1.0038</v>
      </c>
      <c r="I104" s="14">
        <f t="shared" si="119"/>
        <v>1.9999999999997797E-4</v>
      </c>
      <c r="J104" s="36">
        <v>6.4137000000000004</v>
      </c>
      <c r="K104" s="16">
        <f t="shared" si="101"/>
        <v>5.4099000000000004</v>
      </c>
      <c r="L104" s="28">
        <v>3.6432000000000002</v>
      </c>
      <c r="M104" s="28">
        <v>3.6431</v>
      </c>
      <c r="N104" s="13">
        <f t="shared" si="120"/>
        <v>3.6431500000000003</v>
      </c>
      <c r="O104" s="14">
        <f t="shared" si="121"/>
        <v>1.0000000000021103E-4</v>
      </c>
      <c r="P104" s="28">
        <v>3.5238</v>
      </c>
      <c r="Q104" s="29">
        <v>3.5240999999999998</v>
      </c>
      <c r="R104" s="13">
        <f t="shared" si="122"/>
        <v>3.5239500000000001</v>
      </c>
      <c r="S104" s="14">
        <f t="shared" si="123"/>
        <v>2.9999999999974492E-4</v>
      </c>
      <c r="T104" s="13">
        <f t="shared" si="124"/>
        <v>48.787408270023477</v>
      </c>
      <c r="U104" s="13">
        <f t="shared" si="125"/>
        <v>51.212591729976523</v>
      </c>
      <c r="V104" s="13">
        <f t="shared" si="126"/>
        <v>39.293231675943687</v>
      </c>
      <c r="W104" s="13">
        <f t="shared" si="127"/>
        <v>9.4941765940797893</v>
      </c>
      <c r="X104" s="13"/>
      <c r="Y104" s="13">
        <f t="shared" si="128"/>
        <v>2.6393500000000003</v>
      </c>
      <c r="Z104" s="13">
        <f t="shared" si="129"/>
        <v>5.4099000000000004</v>
      </c>
      <c r="AA104" s="13">
        <v>2.65</v>
      </c>
      <c r="AB104" s="13">
        <f t="shared" si="130"/>
        <v>0.9959811320754719</v>
      </c>
      <c r="AC104" s="13">
        <f t="shared" si="131"/>
        <v>2.7705500000000001</v>
      </c>
      <c r="AD104" s="13">
        <f t="shared" si="132"/>
        <v>0.2644292844399394</v>
      </c>
      <c r="AE104" s="13">
        <f t="shared" si="133"/>
        <v>0.19427509455962358</v>
      </c>
      <c r="AF104" s="13">
        <f t="shared" si="134"/>
        <v>0.48787408270023475</v>
      </c>
      <c r="AG104" s="13">
        <v>0.32927387601868024</v>
      </c>
      <c r="AH104" s="13">
        <f t="shared" si="111"/>
        <v>0.3898583755155603</v>
      </c>
    </row>
    <row r="105" spans="1:34" x14ac:dyDescent="0.25">
      <c r="A105" s="12">
        <v>40681</v>
      </c>
      <c r="B105" s="13">
        <v>4914</v>
      </c>
      <c r="C105" s="13" t="s">
        <v>129</v>
      </c>
      <c r="D105" s="27"/>
      <c r="E105" s="27" t="s">
        <v>130</v>
      </c>
      <c r="F105" s="16">
        <v>1.0177</v>
      </c>
      <c r="G105" s="13">
        <v>1.0174000000000001</v>
      </c>
      <c r="H105" s="13">
        <f t="shared" si="118"/>
        <v>1.01755</v>
      </c>
      <c r="I105" s="14">
        <f t="shared" si="119"/>
        <v>2.9999999999996696E-4</v>
      </c>
      <c r="J105" s="36">
        <v>8.2544000000000004</v>
      </c>
      <c r="K105" s="16">
        <f t="shared" si="101"/>
        <v>7.2368500000000004</v>
      </c>
      <c r="L105" s="28">
        <v>4.6573000000000002</v>
      </c>
      <c r="M105" s="28">
        <v>4.6574</v>
      </c>
      <c r="N105" s="13">
        <f t="shared" si="120"/>
        <v>4.6573500000000001</v>
      </c>
      <c r="O105" s="14">
        <f t="shared" si="121"/>
        <v>-9.9999999999766942E-5</v>
      </c>
      <c r="P105" s="28">
        <v>4.5014000000000003</v>
      </c>
      <c r="Q105" s="29">
        <v>4.5016999999999996</v>
      </c>
      <c r="R105" s="13">
        <f t="shared" si="122"/>
        <v>4.5015499999999999</v>
      </c>
      <c r="S105" s="14">
        <f t="shared" si="123"/>
        <v>2.9999999999930083E-4</v>
      </c>
      <c r="T105" s="13">
        <f t="shared" si="124"/>
        <v>50.295363314149114</v>
      </c>
      <c r="U105" s="13">
        <f t="shared" si="125"/>
        <v>49.704636685850886</v>
      </c>
      <c r="V105" s="13">
        <f t="shared" si="126"/>
        <v>42.207792207792203</v>
      </c>
      <c r="W105" s="13">
        <f t="shared" si="127"/>
        <v>8.0875711063569113</v>
      </c>
      <c r="X105" s="13"/>
      <c r="Y105" s="13">
        <f t="shared" si="128"/>
        <v>3.6398000000000001</v>
      </c>
      <c r="Z105" s="13">
        <f t="shared" si="129"/>
        <v>7.2368500000000004</v>
      </c>
      <c r="AA105" s="13">
        <v>2.65</v>
      </c>
      <c r="AB105" s="13">
        <f t="shared" si="130"/>
        <v>1.3735094339622642</v>
      </c>
      <c r="AC105" s="13">
        <f t="shared" si="131"/>
        <v>3.5970500000000003</v>
      </c>
      <c r="AD105" s="13">
        <f t="shared" si="132"/>
        <v>0.27632894289071519</v>
      </c>
      <c r="AE105" s="13">
        <f t="shared" si="133"/>
        <v>0.18620019924700501</v>
      </c>
      <c r="AF105" s="13">
        <f t="shared" si="134"/>
        <v>0.50295363314149111</v>
      </c>
      <c r="AG105" s="13">
        <v>0.40079229366165092</v>
      </c>
      <c r="AH105" s="13">
        <f t="shared" si="111"/>
        <v>0.37746257652508602</v>
      </c>
    </row>
    <row r="106" spans="1:34" x14ac:dyDescent="0.25">
      <c r="A106" s="12">
        <v>40681</v>
      </c>
      <c r="B106" s="13">
        <v>4914</v>
      </c>
      <c r="C106" s="13" t="s">
        <v>131</v>
      </c>
      <c r="D106" s="27"/>
      <c r="E106" s="27" t="s">
        <v>132</v>
      </c>
      <c r="F106" s="16">
        <v>1.0162</v>
      </c>
      <c r="G106" s="13">
        <v>1.0157</v>
      </c>
      <c r="H106" s="13">
        <f t="shared" si="118"/>
        <v>1.0159500000000001</v>
      </c>
      <c r="I106" s="14">
        <f t="shared" si="119"/>
        <v>4.9999999999994493E-4</v>
      </c>
      <c r="J106" s="36">
        <v>6.1959</v>
      </c>
      <c r="K106" s="16">
        <f t="shared" si="101"/>
        <v>5.1799499999999998</v>
      </c>
      <c r="L106" s="28">
        <v>3.5731999999999999</v>
      </c>
      <c r="M106" s="28">
        <v>3.5735999999999999</v>
      </c>
      <c r="N106" s="13">
        <f t="shared" si="120"/>
        <v>3.5733999999999999</v>
      </c>
      <c r="O106" s="14">
        <f t="shared" si="121"/>
        <v>-3.9999999999995595E-4</v>
      </c>
      <c r="P106" s="28">
        <v>3.4702000000000002</v>
      </c>
      <c r="Q106" s="29">
        <v>3.4697</v>
      </c>
      <c r="R106" s="13">
        <f t="shared" si="122"/>
        <v>3.4699499999999999</v>
      </c>
      <c r="S106" s="14">
        <f t="shared" si="123"/>
        <v>5.0000000000016698E-4</v>
      </c>
      <c r="T106" s="13">
        <f t="shared" si="124"/>
        <v>49.372098186275927</v>
      </c>
      <c r="U106" s="13">
        <f t="shared" si="125"/>
        <v>50.627901813724073</v>
      </c>
      <c r="V106" s="13">
        <f t="shared" si="126"/>
        <v>39.60683677916041</v>
      </c>
      <c r="W106" s="13">
        <f t="shared" si="127"/>
        <v>9.765261407115517</v>
      </c>
      <c r="X106" s="13"/>
      <c r="Y106" s="13">
        <f t="shared" si="128"/>
        <v>2.5574499999999998</v>
      </c>
      <c r="Z106" s="13">
        <f t="shared" si="129"/>
        <v>5.1799499999999998</v>
      </c>
      <c r="AA106" s="13">
        <v>2.65</v>
      </c>
      <c r="AB106" s="13">
        <f t="shared" si="130"/>
        <v>0.96507547169811314</v>
      </c>
      <c r="AC106" s="13">
        <f t="shared" si="131"/>
        <v>2.6225000000000001</v>
      </c>
      <c r="AD106" s="13">
        <f t="shared" si="132"/>
        <v>0.26900492527933145</v>
      </c>
      <c r="AE106" s="13">
        <f t="shared" si="133"/>
        <v>0.18972539641825778</v>
      </c>
      <c r="AF106" s="13">
        <f t="shared" si="134"/>
        <v>0.49372098186275926</v>
      </c>
      <c r="AG106" s="13">
        <v>0.36372118877925741</v>
      </c>
      <c r="AH106" s="13">
        <f t="shared" si="111"/>
        <v>0.38290505765045663</v>
      </c>
    </row>
    <row r="107" spans="1:34" x14ac:dyDescent="0.25">
      <c r="A107" s="12">
        <v>40681</v>
      </c>
      <c r="B107" s="13">
        <v>4914</v>
      </c>
      <c r="C107" s="13" t="s">
        <v>133</v>
      </c>
      <c r="D107" s="27"/>
      <c r="E107" s="27" t="s">
        <v>134</v>
      </c>
      <c r="F107" s="16">
        <v>1.0043</v>
      </c>
      <c r="G107" s="13">
        <v>1.0045999999999999</v>
      </c>
      <c r="H107" s="13">
        <f t="shared" si="118"/>
        <v>1.0044499999999998</v>
      </c>
      <c r="I107" s="14">
        <f t="shared" si="119"/>
        <v>2.9999999999996696E-4</v>
      </c>
      <c r="J107" s="36">
        <v>4.8048000000000002</v>
      </c>
      <c r="K107" s="16">
        <f t="shared" si="101"/>
        <v>3.8003500000000003</v>
      </c>
      <c r="L107" s="28">
        <v>2.8003</v>
      </c>
      <c r="M107" s="28">
        <v>2.8008000000000002</v>
      </c>
      <c r="N107" s="13">
        <f t="shared" si="120"/>
        <v>2.8005500000000003</v>
      </c>
      <c r="O107" s="14">
        <f t="shared" si="121"/>
        <v>-5.0000000000016698E-4</v>
      </c>
      <c r="P107" s="28">
        <v>2.7216999999999998</v>
      </c>
      <c r="Q107" s="29">
        <v>2.7216999999999998</v>
      </c>
      <c r="R107" s="13">
        <f t="shared" si="122"/>
        <v>2.7216999999999998</v>
      </c>
      <c r="S107" s="14">
        <f t="shared" si="123"/>
        <v>0</v>
      </c>
      <c r="T107" s="13">
        <f t="shared" si="124"/>
        <v>47.261436446643081</v>
      </c>
      <c r="U107" s="13">
        <f t="shared" si="125"/>
        <v>52.738563553356919</v>
      </c>
      <c r="V107" s="13">
        <f t="shared" si="126"/>
        <v>35.740301365301363</v>
      </c>
      <c r="W107" s="13">
        <f t="shared" si="127"/>
        <v>11.521135081341718</v>
      </c>
      <c r="X107" s="13"/>
      <c r="Y107" s="13">
        <f t="shared" si="128"/>
        <v>1.7961000000000005</v>
      </c>
      <c r="Z107" s="13">
        <f t="shared" si="129"/>
        <v>3.8003500000000003</v>
      </c>
      <c r="AA107" s="13">
        <v>2.65</v>
      </c>
      <c r="AB107" s="13">
        <f t="shared" si="130"/>
        <v>0.67777358490566053</v>
      </c>
      <c r="AC107" s="13">
        <f t="shared" si="131"/>
        <v>2.0042499999999999</v>
      </c>
      <c r="AD107" s="13">
        <f t="shared" si="132"/>
        <v>0.25270977806464778</v>
      </c>
      <c r="AE107" s="13">
        <f t="shared" si="133"/>
        <v>0.18273956665482322</v>
      </c>
      <c r="AF107" s="13">
        <f t="shared" si="134"/>
        <v>0.47261436446643079</v>
      </c>
      <c r="AG107" s="13">
        <v>0.33879006498512981</v>
      </c>
      <c r="AH107" s="13">
        <f t="shared" si="111"/>
        <v>0.37207245805051165</v>
      </c>
    </row>
    <row r="108" spans="1:34" x14ac:dyDescent="0.25">
      <c r="F108" s="7"/>
      <c r="G108" s="7"/>
      <c r="H108"/>
      <c r="I108" s="1"/>
      <c r="J108" s="10"/>
      <c r="L108" s="7"/>
      <c r="M108" s="7"/>
      <c r="N108"/>
      <c r="O108" s="1"/>
      <c r="P108" s="7"/>
      <c r="Q108" s="7"/>
      <c r="R108"/>
      <c r="S108" s="1"/>
      <c r="AA108" s="13"/>
      <c r="AD108" s="46"/>
      <c r="AE108" s="46"/>
      <c r="AF108" s="46"/>
      <c r="AG108" s="46"/>
      <c r="AH108" s="46"/>
    </row>
    <row r="109" spans="1:34" x14ac:dyDescent="0.25">
      <c r="A109" s="12">
        <v>40697</v>
      </c>
      <c r="B109" s="13">
        <v>4919</v>
      </c>
      <c r="C109" s="13" t="s">
        <v>141</v>
      </c>
      <c r="D109" s="13" t="s">
        <v>137</v>
      </c>
      <c r="E109" s="27" t="s">
        <v>87</v>
      </c>
      <c r="F109" s="28">
        <v>1.0099</v>
      </c>
      <c r="G109" s="29">
        <v>1.01</v>
      </c>
      <c r="H109" s="13">
        <f t="shared" si="118"/>
        <v>1.0099499999999999</v>
      </c>
      <c r="I109" s="14">
        <f t="shared" si="119"/>
        <v>9.9999999999988987E-5</v>
      </c>
      <c r="J109" s="30">
        <v>3.4668000000000001</v>
      </c>
      <c r="K109" s="16">
        <f t="shared" si="101"/>
        <v>2.4568500000000002</v>
      </c>
      <c r="L109" s="29">
        <v>1.7535000000000001</v>
      </c>
      <c r="M109" s="29">
        <v>1.7539</v>
      </c>
      <c r="N109" s="13">
        <f t="shared" si="120"/>
        <v>1.7537</v>
      </c>
      <c r="O109" s="14">
        <f t="shared" si="121"/>
        <v>-3.9999999999995595E-4</v>
      </c>
      <c r="P109" s="28">
        <v>1.7047000000000001</v>
      </c>
      <c r="Q109" s="28">
        <v>1.7041999999999999</v>
      </c>
      <c r="R109" s="13">
        <f t="shared" si="122"/>
        <v>1.70445</v>
      </c>
      <c r="S109" s="14">
        <f t="shared" si="123"/>
        <v>5.0000000000016698E-4</v>
      </c>
      <c r="T109" s="13">
        <f t="shared" si="124"/>
        <v>30.272503408836521</v>
      </c>
      <c r="U109" s="13">
        <f t="shared" si="125"/>
        <v>69.727496591163487</v>
      </c>
      <c r="V109" s="13">
        <f t="shared" si="126"/>
        <v>20.032883350640361</v>
      </c>
      <c r="W109" s="13">
        <f t="shared" si="127"/>
        <v>10.239620058196159</v>
      </c>
      <c r="X109" s="13"/>
      <c r="Y109" s="13">
        <f>N109-H109</f>
        <v>0.74375000000000013</v>
      </c>
      <c r="Z109" s="13">
        <f>J109-H109</f>
        <v>2.4568500000000002</v>
      </c>
      <c r="AA109" s="13">
        <v>2.65</v>
      </c>
      <c r="AB109" s="13">
        <f>Y109/AA109</f>
        <v>0.28066037735849064</v>
      </c>
      <c r="AC109" s="13">
        <f>(Z109-Y109)</f>
        <v>1.7131000000000001</v>
      </c>
      <c r="AD109" s="13">
        <f>(AB109)/(AB109+AC109)</f>
        <v>0.1407693625300821</v>
      </c>
      <c r="AE109" s="13">
        <f>(AD109-(AG109*AD109))/(1-(AG109*AD109))</f>
        <v>0.11554119295274978</v>
      </c>
      <c r="AF109" s="47">
        <f t="shared" si="134"/>
        <v>0.30272503408836521</v>
      </c>
      <c r="AG109" s="47">
        <v>0.20262824680880143</v>
      </c>
      <c r="AH109" s="13">
        <f t="shared" si="111"/>
        <v>0.25715866927214265</v>
      </c>
    </row>
    <row r="110" spans="1:34" x14ac:dyDescent="0.25">
      <c r="A110" s="12">
        <v>40697</v>
      </c>
      <c r="B110" s="13">
        <v>4919</v>
      </c>
      <c r="C110" s="13" t="s">
        <v>142</v>
      </c>
      <c r="D110" s="13" t="s">
        <v>170</v>
      </c>
      <c r="E110" s="27" t="s">
        <v>89</v>
      </c>
      <c r="F110" s="28">
        <v>1.002</v>
      </c>
      <c r="G110" s="29">
        <v>1.0019</v>
      </c>
      <c r="H110" s="13">
        <f t="shared" si="118"/>
        <v>1.0019499999999999</v>
      </c>
      <c r="I110" s="14">
        <f t="shared" si="119"/>
        <v>9.9999999999988987E-5</v>
      </c>
      <c r="J110" s="30">
        <v>3.3454999999999999</v>
      </c>
      <c r="K110" s="16">
        <f t="shared" si="101"/>
        <v>2.34355</v>
      </c>
      <c r="L110" s="29">
        <v>1.8669</v>
      </c>
      <c r="M110" s="29">
        <v>1.8673999999999999</v>
      </c>
      <c r="N110" s="13">
        <f t="shared" si="120"/>
        <v>1.8671500000000001</v>
      </c>
      <c r="O110" s="14">
        <f t="shared" si="121"/>
        <v>-4.9999999999994493E-4</v>
      </c>
      <c r="P110" s="28">
        <v>1.8168</v>
      </c>
      <c r="Q110" s="28">
        <v>1.8164</v>
      </c>
      <c r="R110" s="13">
        <f t="shared" si="122"/>
        <v>1.8166</v>
      </c>
      <c r="S110" s="14">
        <f t="shared" si="123"/>
        <v>3.9999999999995595E-4</v>
      </c>
      <c r="T110" s="13">
        <f t="shared" si="124"/>
        <v>36.918350365897894</v>
      </c>
      <c r="U110" s="13">
        <f t="shared" si="125"/>
        <v>63.081649634102106</v>
      </c>
      <c r="V110" s="13">
        <f t="shared" si="126"/>
        <v>24.350620236138099</v>
      </c>
      <c r="W110" s="13">
        <f t="shared" si="127"/>
        <v>12.567730129759795</v>
      </c>
      <c r="X110" s="13"/>
      <c r="Y110" s="13">
        <f t="shared" ref="Y110:Y121" si="135">N110-H110</f>
        <v>0.86520000000000019</v>
      </c>
      <c r="Z110" s="13">
        <f t="shared" ref="Z110:Z121" si="136">J110-H110</f>
        <v>2.34355</v>
      </c>
      <c r="AA110" s="13">
        <v>2.65</v>
      </c>
      <c r="AB110" s="13">
        <f t="shared" ref="AB110:AB121" si="137">Y110/AA110</f>
        <v>0.32649056603773591</v>
      </c>
      <c r="AC110" s="13">
        <f t="shared" ref="AC110:AC121" si="138">(Z110-Y110)</f>
        <v>1.4783499999999998</v>
      </c>
      <c r="AD110" s="13">
        <f t="shared" ref="AD110:AD121" si="139">(AB110)/(AB110+AC110)</f>
        <v>0.18089717849953824</v>
      </c>
      <c r="AE110" s="13">
        <f t="shared" ref="AE110:AE121" si="140">(AD110-(AG110*AD110))/(1-(AG110*AD110))</f>
        <v>0.14012375309103048</v>
      </c>
      <c r="AF110" s="47">
        <f t="shared" si="134"/>
        <v>0.36918350365897895</v>
      </c>
      <c r="AG110" s="47">
        <v>0.26212560936284895</v>
      </c>
      <c r="AH110" s="13">
        <f t="shared" si="111"/>
        <v>0.30159736940711451</v>
      </c>
    </row>
    <row r="111" spans="1:34" x14ac:dyDescent="0.25">
      <c r="A111" s="12">
        <v>40697</v>
      </c>
      <c r="B111" s="13">
        <v>4919</v>
      </c>
      <c r="C111" s="13" t="s">
        <v>143</v>
      </c>
      <c r="D111" s="13"/>
      <c r="E111" s="27" t="s">
        <v>91</v>
      </c>
      <c r="F111" s="28">
        <v>0.96050000000000002</v>
      </c>
      <c r="G111" s="29">
        <v>0.96040000000000003</v>
      </c>
      <c r="H111" s="13">
        <f t="shared" si="118"/>
        <v>0.96045000000000003</v>
      </c>
      <c r="I111" s="14">
        <f t="shared" si="119"/>
        <v>9.9999999999988987E-5</v>
      </c>
      <c r="J111" s="30">
        <v>4.7720000000000002</v>
      </c>
      <c r="K111" s="16">
        <f t="shared" si="101"/>
        <v>3.8115500000000004</v>
      </c>
      <c r="L111" s="29">
        <v>2.3079999999999998</v>
      </c>
      <c r="M111" s="29">
        <v>2.3075999999999999</v>
      </c>
      <c r="N111" s="13">
        <f t="shared" si="120"/>
        <v>2.3077999999999999</v>
      </c>
      <c r="O111" s="14">
        <f t="shared" si="121"/>
        <v>3.9999999999995595E-4</v>
      </c>
      <c r="P111" s="28">
        <v>2.2277</v>
      </c>
      <c r="Q111" s="28">
        <v>2.2273000000000001</v>
      </c>
      <c r="R111" s="13">
        <f t="shared" si="122"/>
        <v>2.2275</v>
      </c>
      <c r="S111" s="14">
        <f t="shared" si="123"/>
        <v>3.9999999999995595E-4</v>
      </c>
      <c r="T111" s="13">
        <f t="shared" si="124"/>
        <v>35.349136178195209</v>
      </c>
      <c r="U111" s="13">
        <f t="shared" si="125"/>
        <v>64.650863821804791</v>
      </c>
      <c r="V111" s="13">
        <f t="shared" si="126"/>
        <v>26.551760268231352</v>
      </c>
      <c r="W111" s="13">
        <f t="shared" si="127"/>
        <v>8.7973759099638578</v>
      </c>
      <c r="X111" s="13"/>
      <c r="Y111" s="13">
        <f t="shared" si="135"/>
        <v>1.3473499999999998</v>
      </c>
      <c r="Z111" s="13">
        <f t="shared" si="136"/>
        <v>3.8115500000000004</v>
      </c>
      <c r="AA111" s="13">
        <v>2.65</v>
      </c>
      <c r="AB111" s="13">
        <f t="shared" si="137"/>
        <v>0.50843396226415094</v>
      </c>
      <c r="AC111" s="13">
        <f t="shared" si="138"/>
        <v>2.4642000000000008</v>
      </c>
      <c r="AD111" s="13">
        <f t="shared" si="139"/>
        <v>0.17103820003351319</v>
      </c>
      <c r="AE111" s="13">
        <f t="shared" si="140"/>
        <v>0.14403423271705559</v>
      </c>
      <c r="AF111" s="47">
        <f t="shared" si="134"/>
        <v>0.35349136178195212</v>
      </c>
      <c r="AG111" s="47">
        <v>0.18444974534201589</v>
      </c>
      <c r="AH111" s="13">
        <f t="shared" si="111"/>
        <v>0.30839794534247872</v>
      </c>
    </row>
    <row r="112" spans="1:34" x14ac:dyDescent="0.25">
      <c r="A112" s="12">
        <v>40697</v>
      </c>
      <c r="B112" s="13">
        <v>4919</v>
      </c>
      <c r="C112" s="13" t="s">
        <v>144</v>
      </c>
      <c r="D112" s="13"/>
      <c r="E112" s="27" t="s">
        <v>93</v>
      </c>
      <c r="F112" s="28">
        <v>0.98680000000000001</v>
      </c>
      <c r="G112" s="29">
        <v>0.98650000000000004</v>
      </c>
      <c r="H112" s="13">
        <f t="shared" si="118"/>
        <v>0.98665000000000003</v>
      </c>
      <c r="I112" s="14">
        <f t="shared" si="119"/>
        <v>2.9999999999996696E-4</v>
      </c>
      <c r="J112" s="30">
        <v>3.6823999999999999</v>
      </c>
      <c r="K112" s="16">
        <f t="shared" si="101"/>
        <v>2.6957499999999999</v>
      </c>
      <c r="L112" s="29">
        <v>1.9514</v>
      </c>
      <c r="M112" s="29">
        <v>1.9515</v>
      </c>
      <c r="N112" s="13">
        <f t="shared" si="120"/>
        <v>1.9514499999999999</v>
      </c>
      <c r="O112" s="14">
        <f t="shared" si="121"/>
        <v>-9.9999999999988987E-5</v>
      </c>
      <c r="P112" s="28">
        <v>1.8894</v>
      </c>
      <c r="Q112" s="28">
        <v>1.8891</v>
      </c>
      <c r="R112" s="13">
        <f t="shared" si="122"/>
        <v>1.8892500000000001</v>
      </c>
      <c r="S112" s="14">
        <f t="shared" si="123"/>
        <v>2.9999999999996696E-4</v>
      </c>
      <c r="T112" s="13">
        <f t="shared" si="124"/>
        <v>35.7896689233052</v>
      </c>
      <c r="U112" s="13">
        <f t="shared" si="125"/>
        <v>64.2103310766948</v>
      </c>
      <c r="V112" s="13">
        <f t="shared" si="126"/>
        <v>24.51118835542038</v>
      </c>
      <c r="W112" s="13">
        <f t="shared" si="127"/>
        <v>11.27848056788482</v>
      </c>
      <c r="X112" s="13"/>
      <c r="Y112" s="13">
        <f t="shared" si="135"/>
        <v>0.96479999999999988</v>
      </c>
      <c r="Z112" s="13">
        <f t="shared" si="136"/>
        <v>2.6957499999999999</v>
      </c>
      <c r="AA112" s="13">
        <v>2.65</v>
      </c>
      <c r="AB112" s="13">
        <f t="shared" si="137"/>
        <v>0.36407547169811316</v>
      </c>
      <c r="AC112" s="13">
        <f t="shared" si="138"/>
        <v>1.73095</v>
      </c>
      <c r="AD112" s="13">
        <f t="shared" si="139"/>
        <v>0.17378092849773968</v>
      </c>
      <c r="AE112" s="13">
        <f t="shared" si="140"/>
        <v>0.14505347125980658</v>
      </c>
      <c r="AF112" s="47">
        <f t="shared" si="134"/>
        <v>0.35789668923305201</v>
      </c>
      <c r="AG112" s="47">
        <v>0.19335531752222301</v>
      </c>
      <c r="AH112" s="13">
        <f t="shared" si="111"/>
        <v>0.31015883338762246</v>
      </c>
    </row>
    <row r="113" spans="1:34" x14ac:dyDescent="0.25">
      <c r="A113" s="12">
        <v>40697</v>
      </c>
      <c r="B113" s="13">
        <v>4919</v>
      </c>
      <c r="C113" s="13" t="s">
        <v>145</v>
      </c>
      <c r="D113" s="12">
        <v>40696</v>
      </c>
      <c r="E113" s="27" t="s">
        <v>95</v>
      </c>
      <c r="F113" s="28">
        <v>1.0083</v>
      </c>
      <c r="G113" s="29">
        <v>1.0085</v>
      </c>
      <c r="H113" s="13">
        <f t="shared" si="118"/>
        <v>1.0084</v>
      </c>
      <c r="I113" s="14">
        <f t="shared" si="119"/>
        <v>1.9999999999997797E-4</v>
      </c>
      <c r="J113" s="30">
        <v>3.5299</v>
      </c>
      <c r="K113" s="16">
        <f t="shared" si="101"/>
        <v>2.5215000000000001</v>
      </c>
      <c r="L113" s="29">
        <v>1.9080999999999999</v>
      </c>
      <c r="M113" s="29">
        <v>1.9083000000000001</v>
      </c>
      <c r="N113" s="13">
        <f t="shared" si="120"/>
        <v>1.9081999999999999</v>
      </c>
      <c r="O113" s="14">
        <f t="shared" si="121"/>
        <v>-2.0000000000020002E-4</v>
      </c>
      <c r="P113" s="28">
        <v>1.8487</v>
      </c>
      <c r="Q113" s="28">
        <v>1.8489</v>
      </c>
      <c r="R113" s="13">
        <f t="shared" si="122"/>
        <v>1.8488</v>
      </c>
      <c r="S113" s="14">
        <f t="shared" si="123"/>
        <v>1.9999999999997797E-4</v>
      </c>
      <c r="T113" s="13">
        <f t="shared" si="124"/>
        <v>35.685108070592896</v>
      </c>
      <c r="U113" s="13">
        <f t="shared" si="125"/>
        <v>64.314891929407111</v>
      </c>
      <c r="V113" s="13">
        <f t="shared" si="126"/>
        <v>23.808039887815518</v>
      </c>
      <c r="W113" s="13">
        <f t="shared" si="127"/>
        <v>11.877068182777379</v>
      </c>
      <c r="X113" s="13"/>
      <c r="Y113" s="13">
        <f t="shared" si="135"/>
        <v>0.89979999999999993</v>
      </c>
      <c r="Z113" s="13">
        <f t="shared" si="136"/>
        <v>2.5215000000000001</v>
      </c>
      <c r="AA113" s="13">
        <v>2.65</v>
      </c>
      <c r="AB113" s="13">
        <f t="shared" si="137"/>
        <v>0.33954716981132071</v>
      </c>
      <c r="AC113" s="13">
        <f t="shared" si="138"/>
        <v>1.6217000000000001</v>
      </c>
      <c r="AD113" s="13">
        <f t="shared" si="139"/>
        <v>0.17312818855156661</v>
      </c>
      <c r="AE113" s="13">
        <f t="shared" si="140"/>
        <v>0.14848482148461956</v>
      </c>
      <c r="AF113" s="47">
        <f t="shared" si="134"/>
        <v>0.35685108070592897</v>
      </c>
      <c r="AG113" s="47">
        <v>0.16716288858254572</v>
      </c>
      <c r="AH113" s="13">
        <f t="shared" si="111"/>
        <v>0.31605204097548567</v>
      </c>
    </row>
    <row r="114" spans="1:34" x14ac:dyDescent="0.25">
      <c r="A114" s="12">
        <v>40697</v>
      </c>
      <c r="B114" s="13">
        <v>4919</v>
      </c>
      <c r="C114" s="13" t="s">
        <v>146</v>
      </c>
      <c r="D114" s="13"/>
      <c r="E114" s="27" t="s">
        <v>97</v>
      </c>
      <c r="F114" s="28">
        <v>1.0103</v>
      </c>
      <c r="G114" s="29">
        <v>1.0103</v>
      </c>
      <c r="H114" s="13">
        <f t="shared" si="118"/>
        <v>1.0103</v>
      </c>
      <c r="I114" s="14">
        <f t="shared" si="119"/>
        <v>0</v>
      </c>
      <c r="J114" s="30">
        <v>4.0041000000000002</v>
      </c>
      <c r="K114" s="16">
        <f t="shared" si="101"/>
        <v>2.9938000000000002</v>
      </c>
      <c r="L114" s="29">
        <v>2.0604</v>
      </c>
      <c r="M114" s="29">
        <v>2.0598999999999998</v>
      </c>
      <c r="N114" s="13">
        <f t="shared" si="120"/>
        <v>2.0601500000000001</v>
      </c>
      <c r="O114" s="14">
        <f t="shared" si="121"/>
        <v>5.0000000000016698E-4</v>
      </c>
      <c r="P114" s="28">
        <v>1.9913000000000001</v>
      </c>
      <c r="Q114" s="28">
        <v>1.9910000000000001</v>
      </c>
      <c r="R114" s="13">
        <f t="shared" si="122"/>
        <v>1.9911500000000002</v>
      </c>
      <c r="S114" s="14">
        <f t="shared" si="123"/>
        <v>2.9999999999996696E-4</v>
      </c>
      <c r="T114" s="13">
        <f t="shared" si="124"/>
        <v>35.067472777072624</v>
      </c>
      <c r="U114" s="13">
        <f t="shared" si="125"/>
        <v>64.932527222927376</v>
      </c>
      <c r="V114" s="13">
        <f t="shared" si="126"/>
        <v>24.496141455008623</v>
      </c>
      <c r="W114" s="13">
        <f t="shared" si="127"/>
        <v>10.571331322064001</v>
      </c>
      <c r="X114" s="13"/>
      <c r="Y114" s="13">
        <f t="shared" si="135"/>
        <v>1.0498500000000002</v>
      </c>
      <c r="Z114" s="13">
        <f t="shared" si="136"/>
        <v>2.9938000000000002</v>
      </c>
      <c r="AA114" s="13">
        <v>2.65</v>
      </c>
      <c r="AB114" s="13">
        <f t="shared" si="137"/>
        <v>0.39616981132075479</v>
      </c>
      <c r="AC114" s="13">
        <f t="shared" si="138"/>
        <v>1.9439500000000001</v>
      </c>
      <c r="AD114" s="13">
        <f t="shared" si="139"/>
        <v>0.169294670043906</v>
      </c>
      <c r="AE114" s="13">
        <f t="shared" si="140"/>
        <v>0.14746249376268808</v>
      </c>
      <c r="AF114" s="47">
        <f t="shared" si="134"/>
        <v>0.35067472777072622</v>
      </c>
      <c r="AG114" s="47">
        <v>0.15126562625786411</v>
      </c>
      <c r="AH114" s="13">
        <f t="shared" si="111"/>
        <v>0.31430184709566328</v>
      </c>
    </row>
    <row r="115" spans="1:34" x14ac:dyDescent="0.25">
      <c r="A115" s="12">
        <v>40697</v>
      </c>
      <c r="B115" s="13">
        <v>4919</v>
      </c>
      <c r="C115" s="13" t="s">
        <v>147</v>
      </c>
      <c r="D115" s="13"/>
      <c r="E115" s="27" t="s">
        <v>99</v>
      </c>
      <c r="F115" s="28">
        <v>0.98719999999999997</v>
      </c>
      <c r="G115" s="29">
        <v>0.98750000000000004</v>
      </c>
      <c r="H115" s="13">
        <f t="shared" si="118"/>
        <v>0.98734999999999995</v>
      </c>
      <c r="I115" s="14">
        <f t="shared" si="119"/>
        <v>3.0000000000007798E-4</v>
      </c>
      <c r="J115" s="30">
        <v>5.2495000000000003</v>
      </c>
      <c r="K115" s="16">
        <f t="shared" si="101"/>
        <v>4.2621500000000001</v>
      </c>
      <c r="L115" s="29">
        <v>2.6000999999999999</v>
      </c>
      <c r="M115" s="29">
        <v>2.5998999999999999</v>
      </c>
      <c r="N115" s="13">
        <f t="shared" si="120"/>
        <v>2.5999999999999996</v>
      </c>
      <c r="O115" s="14">
        <f t="shared" si="121"/>
        <v>1.9999999999997797E-4</v>
      </c>
      <c r="P115" s="28">
        <v>2.5059999999999998</v>
      </c>
      <c r="Q115" s="28">
        <v>2.5062000000000002</v>
      </c>
      <c r="R115" s="13">
        <f t="shared" si="122"/>
        <v>2.5061</v>
      </c>
      <c r="S115" s="14">
        <f t="shared" si="123"/>
        <v>2.0000000000042206E-4</v>
      </c>
      <c r="T115" s="13">
        <f t="shared" si="124"/>
        <v>37.836537897539969</v>
      </c>
      <c r="U115" s="13">
        <f t="shared" si="125"/>
        <v>62.163462102460031</v>
      </c>
      <c r="V115" s="13">
        <f t="shared" si="126"/>
        <v>28.931326793027907</v>
      </c>
      <c r="W115" s="13">
        <f t="shared" si="127"/>
        <v>8.9052111045120625</v>
      </c>
      <c r="X115" s="13"/>
      <c r="Y115" s="13">
        <f t="shared" si="135"/>
        <v>1.6126499999999997</v>
      </c>
      <c r="Z115" s="13">
        <f t="shared" si="136"/>
        <v>4.2621500000000001</v>
      </c>
      <c r="AA115" s="13">
        <v>2.65</v>
      </c>
      <c r="AB115" s="13">
        <f t="shared" si="137"/>
        <v>0.60854716981132062</v>
      </c>
      <c r="AC115" s="13">
        <f t="shared" si="138"/>
        <v>2.6495000000000006</v>
      </c>
      <c r="AD115" s="13">
        <f t="shared" si="139"/>
        <v>0.18678279904908882</v>
      </c>
      <c r="AE115" s="13">
        <f t="shared" si="140"/>
        <v>0.15230986632119686</v>
      </c>
      <c r="AF115" s="47">
        <f t="shared" si="134"/>
        <v>0.37836537897539968</v>
      </c>
      <c r="AG115" s="47">
        <v>0.21772295707214273</v>
      </c>
      <c r="AH115" s="13">
        <f t="shared" si="111"/>
        <v>0.32255854509282311</v>
      </c>
    </row>
    <row r="116" spans="1:34" x14ac:dyDescent="0.25">
      <c r="A116" s="12">
        <v>40697</v>
      </c>
      <c r="B116" s="13">
        <v>4919</v>
      </c>
      <c r="C116" s="13" t="s">
        <v>148</v>
      </c>
      <c r="D116" s="13"/>
      <c r="E116" s="27" t="s">
        <v>101</v>
      </c>
      <c r="F116" s="28">
        <v>1.0266</v>
      </c>
      <c r="G116" s="29">
        <v>1.0266</v>
      </c>
      <c r="H116" s="13">
        <f t="shared" si="118"/>
        <v>1.0266</v>
      </c>
      <c r="I116" s="14">
        <f t="shared" si="119"/>
        <v>0</v>
      </c>
      <c r="J116" s="30">
        <v>4.0290999999999997</v>
      </c>
      <c r="K116" s="16">
        <f t="shared" si="101"/>
        <v>3.0024999999999995</v>
      </c>
      <c r="L116" s="29">
        <v>2.2136</v>
      </c>
      <c r="M116" s="29">
        <v>2.2136</v>
      </c>
      <c r="N116" s="13">
        <f t="shared" si="120"/>
        <v>2.2136</v>
      </c>
      <c r="O116" s="14">
        <f t="shared" si="121"/>
        <v>0</v>
      </c>
      <c r="P116" s="28">
        <v>2.1472000000000002</v>
      </c>
      <c r="Q116" s="28">
        <v>2.1467000000000001</v>
      </c>
      <c r="R116" s="13">
        <f t="shared" si="122"/>
        <v>2.1469500000000004</v>
      </c>
      <c r="S116" s="14">
        <f t="shared" si="123"/>
        <v>5.0000000000016698E-4</v>
      </c>
      <c r="T116" s="13">
        <f t="shared" si="124"/>
        <v>39.533721898417994</v>
      </c>
      <c r="U116" s="13">
        <f t="shared" si="125"/>
        <v>60.466278101582006</v>
      </c>
      <c r="V116" s="13">
        <f t="shared" si="126"/>
        <v>27.806458017919645</v>
      </c>
      <c r="W116" s="13">
        <f t="shared" si="127"/>
        <v>11.727263880498349</v>
      </c>
      <c r="X116" s="13"/>
      <c r="Y116" s="13">
        <f t="shared" si="135"/>
        <v>1.1870000000000001</v>
      </c>
      <c r="Z116" s="13">
        <f t="shared" si="136"/>
        <v>3.0024999999999995</v>
      </c>
      <c r="AA116" s="13">
        <v>2.65</v>
      </c>
      <c r="AB116" s="13">
        <f t="shared" si="137"/>
        <v>0.44792452830188684</v>
      </c>
      <c r="AC116" s="13">
        <f t="shared" si="138"/>
        <v>1.8154999999999994</v>
      </c>
      <c r="AD116" s="13">
        <f t="shared" si="139"/>
        <v>0.19789682523142849</v>
      </c>
      <c r="AE116" s="13">
        <f t="shared" si="140"/>
        <v>0.15393526106016051</v>
      </c>
      <c r="AF116" s="47">
        <f t="shared" si="134"/>
        <v>0.39533721898417995</v>
      </c>
      <c r="AG116" s="47">
        <v>0.26256129987947058</v>
      </c>
      <c r="AH116" s="13">
        <f t="shared" si="111"/>
        <v>0.32530355672722783</v>
      </c>
    </row>
    <row r="117" spans="1:34" x14ac:dyDescent="0.25">
      <c r="A117" s="12">
        <v>40697</v>
      </c>
      <c r="B117" s="13">
        <v>4919</v>
      </c>
      <c r="C117" s="13" t="s">
        <v>149</v>
      </c>
      <c r="D117" s="13"/>
      <c r="E117" s="27" t="s">
        <v>103</v>
      </c>
      <c r="F117" s="28">
        <v>0.99390000000000001</v>
      </c>
      <c r="G117" s="29">
        <v>0.99419999999999997</v>
      </c>
      <c r="H117" s="13">
        <f t="shared" si="118"/>
        <v>0.99404999999999999</v>
      </c>
      <c r="I117" s="14">
        <f t="shared" si="119"/>
        <v>2.9999999999996696E-4</v>
      </c>
      <c r="J117" s="30">
        <v>5.7504999999999997</v>
      </c>
      <c r="K117" s="16">
        <f t="shared" si="101"/>
        <v>4.7564500000000001</v>
      </c>
      <c r="L117" s="29">
        <v>2.9571000000000001</v>
      </c>
      <c r="M117" s="29">
        <v>2.9571999999999998</v>
      </c>
      <c r="N117" s="13">
        <f t="shared" si="120"/>
        <v>2.9571499999999999</v>
      </c>
      <c r="O117" s="14">
        <f t="shared" si="121"/>
        <v>-9.9999999999766942E-5</v>
      </c>
      <c r="P117" s="28">
        <v>2.8580999999999999</v>
      </c>
      <c r="Q117" s="28">
        <v>2.8582999999999998</v>
      </c>
      <c r="R117" s="13">
        <f t="shared" si="122"/>
        <v>2.8582000000000001</v>
      </c>
      <c r="S117" s="14">
        <f t="shared" si="123"/>
        <v>1.9999999999997797E-4</v>
      </c>
      <c r="T117" s="13">
        <f t="shared" si="124"/>
        <v>41.272377508435909</v>
      </c>
      <c r="U117" s="13">
        <f t="shared" si="125"/>
        <v>58.727622491564091</v>
      </c>
      <c r="V117" s="13">
        <f t="shared" si="126"/>
        <v>32.417181114685675</v>
      </c>
      <c r="W117" s="13">
        <f t="shared" si="127"/>
        <v>8.8551963937502336</v>
      </c>
      <c r="X117" s="13"/>
      <c r="Y117" s="13">
        <f t="shared" si="135"/>
        <v>1.9630999999999998</v>
      </c>
      <c r="Z117" s="13">
        <f t="shared" si="136"/>
        <v>4.7564500000000001</v>
      </c>
      <c r="AA117" s="13">
        <v>2.65</v>
      </c>
      <c r="AB117" s="13">
        <f t="shared" si="137"/>
        <v>0.74079245283018869</v>
      </c>
      <c r="AC117" s="13">
        <f t="shared" si="138"/>
        <v>2.7933500000000002</v>
      </c>
      <c r="AD117" s="13">
        <f t="shared" si="139"/>
        <v>0.20961024144257459</v>
      </c>
      <c r="AE117" s="13">
        <f t="shared" si="140"/>
        <v>0.15587617270040746</v>
      </c>
      <c r="AF117" s="47">
        <f t="shared" si="134"/>
        <v>0.41272377508435909</v>
      </c>
      <c r="AG117" s="47">
        <v>0.30369040376311401</v>
      </c>
      <c r="AH117" s="13">
        <f t="shared" si="111"/>
        <v>0.32856607972739293</v>
      </c>
    </row>
    <row r="118" spans="1:34" x14ac:dyDescent="0.25">
      <c r="A118" s="12">
        <v>40697</v>
      </c>
      <c r="B118" s="13">
        <v>4919</v>
      </c>
      <c r="C118" s="13" t="s">
        <v>150</v>
      </c>
      <c r="D118" s="13"/>
      <c r="E118" s="27" t="s">
        <v>154</v>
      </c>
      <c r="F118" s="28">
        <v>1.0133000000000001</v>
      </c>
      <c r="G118" s="29">
        <v>1.0127999999999999</v>
      </c>
      <c r="H118" s="13">
        <f t="shared" si="118"/>
        <v>1.01305</v>
      </c>
      <c r="I118" s="14">
        <f t="shared" si="119"/>
        <v>5.0000000000016698E-4</v>
      </c>
      <c r="J118" s="30">
        <v>4.0731000000000002</v>
      </c>
      <c r="K118" s="16">
        <f t="shared" si="101"/>
        <v>3.0600500000000004</v>
      </c>
      <c r="L118" s="29">
        <v>2.3248000000000002</v>
      </c>
      <c r="M118" s="29">
        <v>2.3248000000000002</v>
      </c>
      <c r="N118" s="13">
        <f t="shared" si="120"/>
        <v>2.3248000000000002</v>
      </c>
      <c r="O118" s="14">
        <f t="shared" si="121"/>
        <v>0</v>
      </c>
      <c r="P118" s="28">
        <v>2.2583000000000002</v>
      </c>
      <c r="Q118" s="28">
        <v>2.2584</v>
      </c>
      <c r="R118" s="13">
        <f t="shared" si="122"/>
        <v>2.2583500000000001</v>
      </c>
      <c r="S118" s="14">
        <f t="shared" si="123"/>
        <v>9.9999999999766942E-5</v>
      </c>
      <c r="T118" s="13">
        <f t="shared" si="124"/>
        <v>42.866946618519307</v>
      </c>
      <c r="U118" s="13">
        <f t="shared" si="125"/>
        <v>57.133053381480693</v>
      </c>
      <c r="V118" s="13">
        <f t="shared" si="126"/>
        <v>30.573764454592329</v>
      </c>
      <c r="W118" s="13">
        <f t="shared" si="127"/>
        <v>12.293182163926978</v>
      </c>
      <c r="X118" s="13"/>
      <c r="Y118" s="13">
        <f t="shared" si="135"/>
        <v>1.3117500000000002</v>
      </c>
      <c r="Z118" s="13">
        <f t="shared" si="136"/>
        <v>3.0600500000000004</v>
      </c>
      <c r="AA118" s="13">
        <v>2.65</v>
      </c>
      <c r="AB118" s="13">
        <f t="shared" si="137"/>
        <v>0.49500000000000011</v>
      </c>
      <c r="AC118" s="13">
        <f t="shared" si="138"/>
        <v>1.7483000000000002</v>
      </c>
      <c r="AD118" s="13">
        <f t="shared" si="139"/>
        <v>0.22065706771274463</v>
      </c>
      <c r="AE118" s="13">
        <f t="shared" si="140"/>
        <v>0.1599000406473414</v>
      </c>
      <c r="AF118" s="47">
        <f t="shared" si="134"/>
        <v>0.42866946618519308</v>
      </c>
      <c r="AG118" s="47">
        <v>0.32775377969762459</v>
      </c>
      <c r="AH118" s="13">
        <f t="shared" si="111"/>
        <v>0.33527721991323567</v>
      </c>
    </row>
    <row r="119" spans="1:34" x14ac:dyDescent="0.25">
      <c r="A119" s="12">
        <v>40697</v>
      </c>
      <c r="B119" s="13">
        <v>4919</v>
      </c>
      <c r="C119" s="13" t="s">
        <v>151</v>
      </c>
      <c r="D119" s="13"/>
      <c r="E119" s="27" t="s">
        <v>105</v>
      </c>
      <c r="F119" s="28">
        <v>0.99160000000000004</v>
      </c>
      <c r="G119" s="29">
        <v>0.99129999999999996</v>
      </c>
      <c r="H119" s="13">
        <f t="shared" si="118"/>
        <v>0.99144999999999994</v>
      </c>
      <c r="I119" s="14">
        <f t="shared" si="119"/>
        <v>3.0000000000007798E-4</v>
      </c>
      <c r="J119" s="30">
        <v>4.3472999999999997</v>
      </c>
      <c r="K119" s="16">
        <f t="shared" si="101"/>
        <v>3.3558499999999998</v>
      </c>
      <c r="L119" s="29">
        <v>2.4986000000000002</v>
      </c>
      <c r="M119" s="29">
        <v>2.4986999999999999</v>
      </c>
      <c r="N119" s="13">
        <f t="shared" si="120"/>
        <v>2.49865</v>
      </c>
      <c r="O119" s="14">
        <f t="shared" si="121"/>
        <v>-9.9999999999766942E-5</v>
      </c>
      <c r="P119" s="28">
        <v>2.4224999999999999</v>
      </c>
      <c r="Q119" s="28">
        <v>2.4224000000000001</v>
      </c>
      <c r="R119" s="13">
        <f t="shared" si="122"/>
        <v>2.42245</v>
      </c>
      <c r="S119" s="14">
        <f t="shared" si="123"/>
        <v>9.9999999999766942E-5</v>
      </c>
      <c r="T119" s="13">
        <f t="shared" si="124"/>
        <v>44.912615283758214</v>
      </c>
      <c r="U119" s="13">
        <f t="shared" si="125"/>
        <v>55.087384716241786</v>
      </c>
      <c r="V119" s="13">
        <f t="shared" si="126"/>
        <v>32.916982954937552</v>
      </c>
      <c r="W119" s="13">
        <f t="shared" si="127"/>
        <v>11.995632328820662</v>
      </c>
      <c r="X119" s="13"/>
      <c r="Y119" s="13">
        <f t="shared" si="135"/>
        <v>1.5072000000000001</v>
      </c>
      <c r="Z119" s="13">
        <f t="shared" si="136"/>
        <v>3.3558499999999998</v>
      </c>
      <c r="AA119" s="13">
        <v>2.65</v>
      </c>
      <c r="AB119" s="13">
        <f t="shared" si="137"/>
        <v>0.56875471698113211</v>
      </c>
      <c r="AC119" s="13">
        <f t="shared" si="138"/>
        <v>1.8486499999999997</v>
      </c>
      <c r="AD119" s="13">
        <f t="shared" si="139"/>
        <v>0.23527492644731665</v>
      </c>
      <c r="AE119" s="13">
        <f t="shared" si="140"/>
        <v>0.17287473806402787</v>
      </c>
      <c r="AF119" s="47">
        <f t="shared" si="134"/>
        <v>0.44912615283758212</v>
      </c>
      <c r="AG119" s="47">
        <v>0.32065570363442719</v>
      </c>
      <c r="AH119" s="13">
        <f t="shared" si="111"/>
        <v>0.35644461210025152</v>
      </c>
    </row>
    <row r="120" spans="1:34" x14ac:dyDescent="0.25">
      <c r="A120" s="12">
        <v>40697</v>
      </c>
      <c r="B120" s="13">
        <v>4919</v>
      </c>
      <c r="C120" s="13" t="s">
        <v>152</v>
      </c>
      <c r="D120" s="13"/>
      <c r="E120" s="27" t="s">
        <v>107</v>
      </c>
      <c r="F120" s="28">
        <v>0.99329999999999996</v>
      </c>
      <c r="G120" s="29">
        <v>0.99299999999999999</v>
      </c>
      <c r="H120" s="13">
        <f t="shared" si="118"/>
        <v>0.99314999999999998</v>
      </c>
      <c r="I120" s="14">
        <f t="shared" si="119"/>
        <v>2.9999999999996696E-4</v>
      </c>
      <c r="J120" s="30">
        <v>4.8259999999999996</v>
      </c>
      <c r="K120" s="16">
        <f t="shared" si="101"/>
        <v>3.8328499999999996</v>
      </c>
      <c r="L120" s="29">
        <v>2.8809</v>
      </c>
      <c r="M120" s="29">
        <v>2.8805000000000001</v>
      </c>
      <c r="N120" s="13">
        <f t="shared" si="120"/>
        <v>2.8807</v>
      </c>
      <c r="O120" s="14">
        <f t="shared" si="121"/>
        <v>3.9999999999995595E-4</v>
      </c>
      <c r="P120" s="28">
        <v>2.7894000000000001</v>
      </c>
      <c r="Q120" s="28">
        <v>2.7896000000000001</v>
      </c>
      <c r="R120" s="13">
        <f t="shared" si="122"/>
        <v>2.7895000000000003</v>
      </c>
      <c r="S120" s="14">
        <f t="shared" si="123"/>
        <v>1.9999999999997797E-4</v>
      </c>
      <c r="T120" s="13">
        <f t="shared" si="124"/>
        <v>49.24664414208749</v>
      </c>
      <c r="U120" s="13">
        <f t="shared" si="125"/>
        <v>50.75335585791251</v>
      </c>
      <c r="V120" s="13">
        <f t="shared" si="126"/>
        <v>37.222337339411531</v>
      </c>
      <c r="W120" s="13">
        <f t="shared" si="127"/>
        <v>12.024306802675959</v>
      </c>
      <c r="X120" s="13"/>
      <c r="Y120" s="13">
        <f t="shared" si="135"/>
        <v>1.8875500000000001</v>
      </c>
      <c r="Z120" s="13">
        <f t="shared" si="136"/>
        <v>3.8328499999999996</v>
      </c>
      <c r="AA120" s="13">
        <v>2.65</v>
      </c>
      <c r="AB120" s="13">
        <f t="shared" si="137"/>
        <v>0.71228301886792456</v>
      </c>
      <c r="AC120" s="13">
        <f t="shared" si="138"/>
        <v>1.9452999999999996</v>
      </c>
      <c r="AD120" s="13">
        <f t="shared" si="139"/>
        <v>0.26801910375365906</v>
      </c>
      <c r="AE120" s="13">
        <f t="shared" si="140"/>
        <v>0.18784614817171491</v>
      </c>
      <c r="AF120" s="47">
        <f t="shared" si="134"/>
        <v>0.49246644142087492</v>
      </c>
      <c r="AG120" s="47">
        <v>0.36831875607385817</v>
      </c>
      <c r="AH120" s="13">
        <f t="shared" si="111"/>
        <v>0.38000973914189756</v>
      </c>
    </row>
    <row r="121" spans="1:34" x14ac:dyDescent="0.25">
      <c r="A121" s="12">
        <v>40697</v>
      </c>
      <c r="B121" s="13">
        <v>4919</v>
      </c>
      <c r="C121" s="13" t="s">
        <v>153</v>
      </c>
      <c r="D121" s="13"/>
      <c r="E121" s="27" t="s">
        <v>110</v>
      </c>
      <c r="F121" s="28">
        <v>0.97709999999999997</v>
      </c>
      <c r="G121" s="29">
        <v>0.9768</v>
      </c>
      <c r="H121" s="13">
        <f t="shared" si="118"/>
        <v>0.97694999999999999</v>
      </c>
      <c r="I121" s="14">
        <f t="shared" si="119"/>
        <v>2.9999999999996696E-4</v>
      </c>
      <c r="J121" s="30">
        <v>4.9055999999999997</v>
      </c>
      <c r="K121" s="16">
        <f t="shared" si="101"/>
        <v>3.9286499999999998</v>
      </c>
      <c r="L121" s="29">
        <v>3.073</v>
      </c>
      <c r="M121" s="29">
        <v>3.0733000000000001</v>
      </c>
      <c r="N121" s="13">
        <f t="shared" si="120"/>
        <v>3.07315</v>
      </c>
      <c r="O121" s="14">
        <f t="shared" si="121"/>
        <v>-3.00000000000189E-4</v>
      </c>
      <c r="P121" s="28">
        <v>2.9903</v>
      </c>
      <c r="Q121" s="28">
        <v>2.9908000000000001</v>
      </c>
      <c r="R121" s="13">
        <f t="shared" si="122"/>
        <v>2.9905499999999998</v>
      </c>
      <c r="S121" s="14">
        <f t="shared" si="123"/>
        <v>5.0000000000016698E-4</v>
      </c>
      <c r="T121" s="13">
        <f t="shared" si="124"/>
        <v>53.356751046797243</v>
      </c>
      <c r="U121" s="13">
        <f t="shared" si="125"/>
        <v>46.643248953202757</v>
      </c>
      <c r="V121" s="13">
        <f t="shared" si="126"/>
        <v>41.046966731898237</v>
      </c>
      <c r="W121" s="13">
        <f t="shared" si="127"/>
        <v>12.309784314899005</v>
      </c>
      <c r="X121" s="13"/>
      <c r="Y121" s="13">
        <f t="shared" si="135"/>
        <v>2.0962000000000001</v>
      </c>
      <c r="Z121" s="13">
        <f t="shared" si="136"/>
        <v>3.9286499999999998</v>
      </c>
      <c r="AA121" s="13">
        <v>2.65</v>
      </c>
      <c r="AB121" s="13">
        <f t="shared" si="137"/>
        <v>0.79101886792452836</v>
      </c>
      <c r="AC121" s="13">
        <f t="shared" si="138"/>
        <v>1.8324499999999997</v>
      </c>
      <c r="AD121" s="13">
        <f t="shared" si="139"/>
        <v>0.30151639213097164</v>
      </c>
      <c r="AE121" s="13">
        <f t="shared" si="140"/>
        <v>0.22073730174455788</v>
      </c>
      <c r="AF121" s="47">
        <f t="shared" si="134"/>
        <v>0.53356751046797246</v>
      </c>
      <c r="AG121" s="47">
        <v>0.34379863079353618</v>
      </c>
      <c r="AH121" s="13">
        <f t="shared" si="111"/>
        <v>0.42878372244694896</v>
      </c>
    </row>
    <row r="122" spans="1:34" x14ac:dyDescent="0.25">
      <c r="F122" s="7"/>
      <c r="G122" s="7"/>
      <c r="H122"/>
      <c r="I122" s="1"/>
      <c r="J122" s="10"/>
      <c r="L122" s="7"/>
      <c r="M122" s="7"/>
      <c r="N122"/>
      <c r="O122" s="1"/>
      <c r="P122" s="7"/>
      <c r="Q122" s="7"/>
      <c r="R122"/>
      <c r="S122" s="1"/>
      <c r="AF122" s="13"/>
    </row>
    <row r="123" spans="1:34" x14ac:dyDescent="0.25">
      <c r="A123" s="19">
        <v>40716</v>
      </c>
      <c r="B123" s="20">
        <v>4928</v>
      </c>
      <c r="C123" s="20" t="s">
        <v>155</v>
      </c>
      <c r="D123" s="20" t="s">
        <v>78</v>
      </c>
      <c r="E123" s="31" t="s">
        <v>87</v>
      </c>
      <c r="F123" s="32">
        <v>1.0015000000000001</v>
      </c>
      <c r="G123" s="33">
        <v>1.0017</v>
      </c>
      <c r="H123" s="20">
        <f t="shared" si="118"/>
        <v>1.0016</v>
      </c>
      <c r="I123" s="21">
        <f t="shared" si="119"/>
        <v>1.9999999999997797E-4</v>
      </c>
      <c r="J123" s="34">
        <v>6.1612999999999998</v>
      </c>
      <c r="K123" s="23">
        <f t="shared" si="101"/>
        <v>5.1597</v>
      </c>
      <c r="L123" s="32">
        <v>2.8071999999999999</v>
      </c>
      <c r="M123" s="32">
        <v>2.8067000000000002</v>
      </c>
      <c r="N123" s="20">
        <f t="shared" si="120"/>
        <v>2.8069500000000001</v>
      </c>
      <c r="O123" s="21">
        <f t="shared" si="121"/>
        <v>4.9999999999972289E-4</v>
      </c>
      <c r="P123" s="35">
        <v>2.6991000000000001</v>
      </c>
      <c r="Q123" s="32">
        <v>2.6985999999999999</v>
      </c>
      <c r="R123" s="20">
        <f t="shared" si="122"/>
        <v>2.6988500000000002</v>
      </c>
      <c r="S123" s="21">
        <f t="shared" si="123"/>
        <v>5.0000000000016698E-4</v>
      </c>
      <c r="T123" s="20">
        <f t="shared" si="124"/>
        <v>34.989437370389751</v>
      </c>
      <c r="U123" s="20">
        <f t="shared" si="125"/>
        <v>65.010562629610249</v>
      </c>
      <c r="V123" s="20">
        <f t="shared" si="126"/>
        <v>27.546946261340956</v>
      </c>
      <c r="W123" s="20">
        <f t="shared" si="127"/>
        <v>7.4424911090487953</v>
      </c>
      <c r="X123" s="20"/>
      <c r="Y123" s="13">
        <f>N123-H123</f>
        <v>1.80535</v>
      </c>
      <c r="Z123" s="13">
        <f>J123-H123</f>
        <v>5.1597</v>
      </c>
      <c r="AA123" s="13">
        <v>2.65</v>
      </c>
      <c r="AB123" s="13">
        <f>Y123/AA123</f>
        <v>0.68126415094339621</v>
      </c>
      <c r="AC123" s="13">
        <f>(Z123-Y123)</f>
        <v>3.3543500000000002</v>
      </c>
      <c r="AD123" s="13">
        <f>(AB123)/(AB123+AC123)</f>
        <v>0.16881300477751041</v>
      </c>
      <c r="AE123" s="13">
        <f>(AD123-(AG123*AD123))/(1-(AG123*AD123))</f>
        <v>0.14748808613070977</v>
      </c>
      <c r="AF123" s="20">
        <f t="shared" si="134"/>
        <v>0.34989437370389753</v>
      </c>
      <c r="AG123" s="20">
        <v>0.14817707783571574</v>
      </c>
      <c r="AH123" s="20">
        <f t="shared" si="111"/>
        <v>0.31434571840205294</v>
      </c>
    </row>
    <row r="124" spans="1:34" x14ac:dyDescent="0.25">
      <c r="A124" s="19">
        <v>40716</v>
      </c>
      <c r="B124" s="20">
        <v>4928</v>
      </c>
      <c r="C124" s="38" t="s">
        <v>156</v>
      </c>
      <c r="D124" s="20" t="s">
        <v>169</v>
      </c>
      <c r="E124" s="31" t="s">
        <v>89</v>
      </c>
      <c r="F124" s="32">
        <v>0.98680000000000001</v>
      </c>
      <c r="G124" s="33">
        <v>0.98660000000000003</v>
      </c>
      <c r="H124" s="20">
        <f t="shared" si="118"/>
        <v>0.98670000000000002</v>
      </c>
      <c r="I124" s="21">
        <f t="shared" si="119"/>
        <v>1.9999999999997797E-4</v>
      </c>
      <c r="J124" s="34">
        <v>7.1219999999999999</v>
      </c>
      <c r="K124" s="23">
        <f t="shared" si="101"/>
        <v>6.1353</v>
      </c>
      <c r="L124" s="32">
        <v>3.3014999999999999</v>
      </c>
      <c r="M124" s="32">
        <v>3.302</v>
      </c>
      <c r="N124" s="20">
        <f t="shared" si="120"/>
        <v>3.3017500000000002</v>
      </c>
      <c r="O124" s="21">
        <f t="shared" si="121"/>
        <v>-5.0000000000016698E-4</v>
      </c>
      <c r="P124" s="35">
        <v>3.1732</v>
      </c>
      <c r="Q124" s="32">
        <v>3.1728000000000001</v>
      </c>
      <c r="R124" s="20">
        <f t="shared" si="122"/>
        <v>3.173</v>
      </c>
      <c r="S124" s="21">
        <f t="shared" si="123"/>
        <v>3.9999999999995595E-4</v>
      </c>
      <c r="T124" s="20">
        <f t="shared" si="124"/>
        <v>37.733281176144615</v>
      </c>
      <c r="U124" s="20">
        <f t="shared" si="125"/>
        <v>62.266718823855385</v>
      </c>
      <c r="V124" s="20">
        <f t="shared" si="126"/>
        <v>30.69783768604325</v>
      </c>
      <c r="W124" s="20">
        <f t="shared" si="127"/>
        <v>7.0354434901013647</v>
      </c>
      <c r="X124" s="20"/>
      <c r="Y124" s="13">
        <f t="shared" ref="Y124:Y135" si="141">N124-H124</f>
        <v>2.3150500000000003</v>
      </c>
      <c r="Z124" s="13">
        <f t="shared" ref="Z124:Z135" si="142">J124-H124</f>
        <v>6.1353</v>
      </c>
      <c r="AA124" s="13">
        <v>2.65</v>
      </c>
      <c r="AB124" s="13">
        <f t="shared" ref="AB124:AB135" si="143">Y124/AA124</f>
        <v>0.87360377358490582</v>
      </c>
      <c r="AC124" s="13">
        <f t="shared" ref="AC124:AC135" si="144">(Z124-Y124)</f>
        <v>3.8202499999999997</v>
      </c>
      <c r="AD124" s="13">
        <f t="shared" ref="AD124:AD135" si="145">(AB124)/(AB124+AC124)</f>
        <v>0.18611652934337058</v>
      </c>
      <c r="AE124" s="13">
        <f t="shared" ref="AE124:AE135" si="146">(AD124-(AG124*AD124))/(1-(AG124*AD124))</f>
        <v>0.15660157711178796</v>
      </c>
      <c r="AF124" s="20">
        <f t="shared" si="134"/>
        <v>0.37733281176144617</v>
      </c>
      <c r="AG124" s="20">
        <v>0.18802879151408086</v>
      </c>
      <c r="AH124" s="20">
        <f t="shared" si="111"/>
        <v>0.3297811657580938</v>
      </c>
    </row>
    <row r="125" spans="1:34" x14ac:dyDescent="0.25">
      <c r="A125" s="19">
        <v>40716</v>
      </c>
      <c r="B125" s="20">
        <v>4928</v>
      </c>
      <c r="C125" s="20" t="s">
        <v>157</v>
      </c>
      <c r="D125" s="20" t="s">
        <v>80</v>
      </c>
      <c r="E125" s="31" t="s">
        <v>91</v>
      </c>
      <c r="F125" s="32">
        <v>1.0197000000000001</v>
      </c>
      <c r="G125" s="33">
        <v>1.0194000000000001</v>
      </c>
      <c r="H125" s="20">
        <f t="shared" si="118"/>
        <v>1.0195500000000002</v>
      </c>
      <c r="I125" s="21">
        <f t="shared" si="119"/>
        <v>2.9999999999996696E-4</v>
      </c>
      <c r="J125" s="34">
        <v>10.821099999999999</v>
      </c>
      <c r="K125" s="23">
        <f t="shared" si="101"/>
        <v>9.8015499999999989</v>
      </c>
      <c r="L125" s="32">
        <v>4.6003999999999996</v>
      </c>
      <c r="M125" s="32">
        <v>4.6002999999999998</v>
      </c>
      <c r="N125" s="20">
        <f t="shared" si="120"/>
        <v>4.6003499999999997</v>
      </c>
      <c r="O125" s="21">
        <f t="shared" si="121"/>
        <v>9.9999999999766942E-5</v>
      </c>
      <c r="P125" s="35">
        <v>4.3861999999999997</v>
      </c>
      <c r="Q125" s="33">
        <v>4.3867000000000003</v>
      </c>
      <c r="R125" s="20">
        <f t="shared" si="122"/>
        <v>4.38645</v>
      </c>
      <c r="S125" s="21">
        <f t="shared" si="123"/>
        <v>5.0000000000061107E-4</v>
      </c>
      <c r="T125" s="20">
        <f t="shared" si="124"/>
        <v>36.53299733205462</v>
      </c>
      <c r="U125" s="20">
        <f t="shared" si="125"/>
        <v>63.46700266794538</v>
      </c>
      <c r="V125" s="20">
        <f t="shared" si="126"/>
        <v>31.114212048682667</v>
      </c>
      <c r="W125" s="20">
        <f t="shared" si="127"/>
        <v>5.4187852833719532</v>
      </c>
      <c r="X125" s="20"/>
      <c r="Y125" s="13">
        <f t="shared" si="141"/>
        <v>3.5807999999999995</v>
      </c>
      <c r="Z125" s="13">
        <f t="shared" si="142"/>
        <v>9.8015499999999989</v>
      </c>
      <c r="AA125" s="13">
        <v>2.65</v>
      </c>
      <c r="AB125" s="13">
        <f t="shared" si="143"/>
        <v>1.3512452830188677</v>
      </c>
      <c r="AC125" s="13">
        <f t="shared" si="144"/>
        <v>6.2207499999999989</v>
      </c>
      <c r="AD125" s="13">
        <f t="shared" si="145"/>
        <v>0.17845300115931159</v>
      </c>
      <c r="AE125" s="13">
        <f t="shared" si="146"/>
        <v>0.15090278129603207</v>
      </c>
      <c r="AF125" s="20">
        <f t="shared" si="134"/>
        <v>0.36532997332054618</v>
      </c>
      <c r="AG125" s="20">
        <v>0.1818208964137478</v>
      </c>
      <c r="AH125" s="20">
        <f t="shared" si="111"/>
        <v>0.32017270112741991</v>
      </c>
    </row>
    <row r="126" spans="1:34" x14ac:dyDescent="0.25">
      <c r="A126" s="19">
        <v>40716</v>
      </c>
      <c r="B126" s="20">
        <v>4928</v>
      </c>
      <c r="C126" s="20" t="s">
        <v>158</v>
      </c>
      <c r="D126" s="20"/>
      <c r="E126" s="31" t="s">
        <v>93</v>
      </c>
      <c r="F126" s="32">
        <v>1.0276000000000001</v>
      </c>
      <c r="G126" s="33">
        <v>1.0278</v>
      </c>
      <c r="H126" s="20">
        <f t="shared" si="118"/>
        <v>1.0277000000000001</v>
      </c>
      <c r="I126" s="21">
        <f t="shared" si="119"/>
        <v>1.9999999999997797E-4</v>
      </c>
      <c r="J126" s="34">
        <v>6.3079000000000001</v>
      </c>
      <c r="K126" s="23">
        <f t="shared" si="101"/>
        <v>5.2801999999999998</v>
      </c>
      <c r="L126" s="32">
        <v>3.0947</v>
      </c>
      <c r="M126" s="32">
        <v>3.0948000000000002</v>
      </c>
      <c r="N126" s="20">
        <f t="shared" si="120"/>
        <v>3.0947500000000003</v>
      </c>
      <c r="O126" s="21">
        <f t="shared" si="121"/>
        <v>-1.0000000000021103E-4</v>
      </c>
      <c r="P126" s="35">
        <v>2.9756999999999998</v>
      </c>
      <c r="Q126" s="32">
        <v>2.9756</v>
      </c>
      <c r="R126" s="20">
        <f t="shared" si="122"/>
        <v>2.9756499999999999</v>
      </c>
      <c r="S126" s="21">
        <f t="shared" si="123"/>
        <v>9.9999999999766942E-5</v>
      </c>
      <c r="T126" s="20">
        <f t="shared" si="124"/>
        <v>39.147191394265377</v>
      </c>
      <c r="U126" s="20">
        <f t="shared" si="125"/>
        <v>60.852808605734623</v>
      </c>
      <c r="V126" s="20">
        <f t="shared" si="126"/>
        <v>30.881117329063549</v>
      </c>
      <c r="W126" s="20">
        <f t="shared" si="127"/>
        <v>8.2660740652018276</v>
      </c>
      <c r="X126" s="20"/>
      <c r="Y126" s="13">
        <f t="shared" si="141"/>
        <v>2.0670500000000001</v>
      </c>
      <c r="Z126" s="13">
        <f t="shared" si="142"/>
        <v>5.2801999999999998</v>
      </c>
      <c r="AA126" s="13">
        <v>2.65</v>
      </c>
      <c r="AB126" s="13">
        <f t="shared" si="143"/>
        <v>0.78001886792452835</v>
      </c>
      <c r="AC126" s="13">
        <f t="shared" si="144"/>
        <v>3.2131499999999997</v>
      </c>
      <c r="AD126" s="13">
        <f t="shared" si="145"/>
        <v>0.19533831243404126</v>
      </c>
      <c r="AE126" s="13">
        <f t="shared" si="146"/>
        <v>0.14830986094987519</v>
      </c>
      <c r="AF126" s="20">
        <f t="shared" si="134"/>
        <v>0.39147191394265379</v>
      </c>
      <c r="AG126" s="20">
        <v>0.28267775169904508</v>
      </c>
      <c r="AH126" s="20">
        <f t="shared" si="111"/>
        <v>0.31575285032812844</v>
      </c>
    </row>
    <row r="127" spans="1:34" x14ac:dyDescent="0.25">
      <c r="A127" s="19">
        <v>40716</v>
      </c>
      <c r="B127" s="20">
        <v>4928</v>
      </c>
      <c r="C127" s="20" t="s">
        <v>159</v>
      </c>
      <c r="D127" s="20" t="s">
        <v>168</v>
      </c>
      <c r="E127" s="31" t="s">
        <v>95</v>
      </c>
      <c r="F127" s="32">
        <v>1.0062</v>
      </c>
      <c r="G127" s="33">
        <v>1.0061</v>
      </c>
      <c r="H127" s="20">
        <f t="shared" si="118"/>
        <v>1.0061499999999999</v>
      </c>
      <c r="I127" s="21">
        <f t="shared" si="119"/>
        <v>9.9999999999988987E-5</v>
      </c>
      <c r="J127" s="34">
        <v>5.6367000000000003</v>
      </c>
      <c r="K127" s="23">
        <f t="shared" si="101"/>
        <v>4.6305500000000004</v>
      </c>
      <c r="L127" s="32">
        <v>2.9478</v>
      </c>
      <c r="M127" s="32">
        <v>2.9478</v>
      </c>
      <c r="N127" s="20">
        <f t="shared" si="120"/>
        <v>2.9478</v>
      </c>
      <c r="O127" s="21">
        <f t="shared" si="121"/>
        <v>0</v>
      </c>
      <c r="P127" s="35">
        <v>2.8502000000000001</v>
      </c>
      <c r="Q127" s="32">
        <v>2.8502000000000001</v>
      </c>
      <c r="R127" s="20">
        <f t="shared" si="122"/>
        <v>2.8502000000000001</v>
      </c>
      <c r="S127" s="21">
        <f t="shared" si="123"/>
        <v>0</v>
      </c>
      <c r="T127" s="20">
        <f t="shared" si="124"/>
        <v>41.931304056753518</v>
      </c>
      <c r="U127" s="20">
        <f t="shared" si="125"/>
        <v>58.068695943246482</v>
      </c>
      <c r="V127" s="20">
        <f t="shared" si="126"/>
        <v>32.715063778451928</v>
      </c>
      <c r="W127" s="20">
        <f t="shared" si="127"/>
        <v>9.2162402783015906</v>
      </c>
      <c r="X127" s="20"/>
      <c r="Y127" s="13">
        <f t="shared" si="141"/>
        <v>1.9416500000000001</v>
      </c>
      <c r="Z127" s="13">
        <f t="shared" si="142"/>
        <v>4.6305500000000004</v>
      </c>
      <c r="AA127" s="13">
        <v>2.65</v>
      </c>
      <c r="AB127" s="13">
        <f t="shared" si="143"/>
        <v>0.73269811320754719</v>
      </c>
      <c r="AC127" s="13">
        <f t="shared" si="144"/>
        <v>2.6889000000000003</v>
      </c>
      <c r="AD127" s="13">
        <f t="shared" si="145"/>
        <v>0.21413915046869303</v>
      </c>
      <c r="AE127" s="13">
        <f t="shared" si="146"/>
        <v>0.15344541687969801</v>
      </c>
      <c r="AF127" s="20">
        <f t="shared" si="134"/>
        <v>0.41931304056753516</v>
      </c>
      <c r="AG127" s="20">
        <v>0.33480567702879854</v>
      </c>
      <c r="AH127" s="20">
        <f t="shared" si="111"/>
        <v>0.32447753116817629</v>
      </c>
    </row>
    <row r="128" spans="1:34" x14ac:dyDescent="0.25">
      <c r="A128" s="19">
        <v>40716</v>
      </c>
      <c r="B128" s="20">
        <v>4928</v>
      </c>
      <c r="C128" s="20" t="s">
        <v>160</v>
      </c>
      <c r="D128" s="19">
        <v>40717</v>
      </c>
      <c r="E128" s="31" t="s">
        <v>97</v>
      </c>
      <c r="F128" s="32">
        <v>1.0289999999999999</v>
      </c>
      <c r="G128" s="33">
        <v>1.0290999999999999</v>
      </c>
      <c r="H128" s="20">
        <f t="shared" si="118"/>
        <v>1.0290499999999998</v>
      </c>
      <c r="I128" s="21">
        <f t="shared" si="119"/>
        <v>9.9999999999988987E-5</v>
      </c>
      <c r="J128" s="34">
        <v>7.3902999999999999</v>
      </c>
      <c r="K128" s="23">
        <f t="shared" si="101"/>
        <v>6.3612500000000001</v>
      </c>
      <c r="L128" s="32">
        <v>3.5474000000000001</v>
      </c>
      <c r="M128" s="32">
        <v>3.5476999999999999</v>
      </c>
      <c r="N128" s="20">
        <f t="shared" si="120"/>
        <v>3.5475500000000002</v>
      </c>
      <c r="O128" s="21">
        <f t="shared" si="121"/>
        <v>-2.9999999999974492E-4</v>
      </c>
      <c r="P128" s="35">
        <v>3.4083000000000001</v>
      </c>
      <c r="Q128" s="33">
        <v>3.4085000000000001</v>
      </c>
      <c r="R128" s="20">
        <f t="shared" si="122"/>
        <v>3.4084000000000003</v>
      </c>
      <c r="S128" s="21">
        <f t="shared" si="123"/>
        <v>1.9999999999997797E-4</v>
      </c>
      <c r="T128" s="20">
        <f t="shared" si="124"/>
        <v>39.591275299665952</v>
      </c>
      <c r="U128" s="20">
        <f t="shared" si="125"/>
        <v>60.408724700334048</v>
      </c>
      <c r="V128" s="20">
        <f t="shared" si="126"/>
        <v>32.195580693611902</v>
      </c>
      <c r="W128" s="20">
        <f t="shared" si="127"/>
        <v>7.3956946060540503</v>
      </c>
      <c r="X128" s="20"/>
      <c r="Y128" s="13">
        <f t="shared" si="141"/>
        <v>2.5185000000000004</v>
      </c>
      <c r="Z128" s="13">
        <f t="shared" si="142"/>
        <v>6.3612500000000001</v>
      </c>
      <c r="AA128" s="13">
        <v>2.65</v>
      </c>
      <c r="AB128" s="13">
        <f t="shared" si="143"/>
        <v>0.95037735849056626</v>
      </c>
      <c r="AC128" s="13">
        <f t="shared" si="144"/>
        <v>3.8427499999999997</v>
      </c>
      <c r="AD128" s="13">
        <f t="shared" si="145"/>
        <v>0.19827917921001281</v>
      </c>
      <c r="AE128" s="13">
        <f t="shared" si="146"/>
        <v>0.15225146013466437</v>
      </c>
      <c r="AF128" s="20">
        <f t="shared" si="134"/>
        <v>0.39591275299665951</v>
      </c>
      <c r="AG128" s="20">
        <v>0.27382638367440054</v>
      </c>
      <c r="AH128" s="20">
        <f t="shared" si="111"/>
        <v>0.32245968808641429</v>
      </c>
    </row>
    <row r="129" spans="1:34" x14ac:dyDescent="0.25">
      <c r="A129" s="19">
        <v>40716</v>
      </c>
      <c r="B129" s="20">
        <v>4928</v>
      </c>
      <c r="C129" s="38" t="s">
        <v>161</v>
      </c>
      <c r="D129" s="20"/>
      <c r="E129" s="31" t="s">
        <v>99</v>
      </c>
      <c r="F129" s="32">
        <v>0.99229999999999996</v>
      </c>
      <c r="G129" s="33">
        <v>0.9919</v>
      </c>
      <c r="H129" s="20">
        <f t="shared" si="118"/>
        <v>0.99209999999999998</v>
      </c>
      <c r="I129" s="21">
        <f t="shared" si="119"/>
        <v>3.9999999999995595E-4</v>
      </c>
      <c r="J129" s="34">
        <v>7.7775999999999996</v>
      </c>
      <c r="K129" s="23">
        <f t="shared" si="101"/>
        <v>6.7854999999999999</v>
      </c>
      <c r="L129" s="32">
        <v>3.7212999999999998</v>
      </c>
      <c r="M129" s="32">
        <v>3.7218</v>
      </c>
      <c r="N129" s="20">
        <f t="shared" si="120"/>
        <v>3.7215499999999997</v>
      </c>
      <c r="O129" s="21">
        <f t="shared" si="121"/>
        <v>-5.0000000000016698E-4</v>
      </c>
      <c r="P129" s="35">
        <v>3.5767000000000002</v>
      </c>
      <c r="Q129" s="33">
        <v>3.5771999999999999</v>
      </c>
      <c r="R129" s="20">
        <f t="shared" si="122"/>
        <v>3.5769500000000001</v>
      </c>
      <c r="S129" s="21">
        <f t="shared" si="123"/>
        <v>4.9999999999972289E-4</v>
      </c>
      <c r="T129" s="20">
        <f t="shared" si="124"/>
        <v>40.224743939282291</v>
      </c>
      <c r="U129" s="20">
        <f t="shared" si="125"/>
        <v>59.775256060717709</v>
      </c>
      <c r="V129" s="20">
        <f t="shared" si="126"/>
        <v>33.23454536103683</v>
      </c>
      <c r="W129" s="20">
        <f t="shared" si="127"/>
        <v>6.9901985782454616</v>
      </c>
      <c r="X129" s="20"/>
      <c r="Y129" s="13">
        <f t="shared" si="141"/>
        <v>2.7294499999999999</v>
      </c>
      <c r="Z129" s="13">
        <f t="shared" si="142"/>
        <v>6.7854999999999999</v>
      </c>
      <c r="AA129" s="13">
        <v>2.65</v>
      </c>
      <c r="AB129" s="13">
        <f t="shared" si="143"/>
        <v>1.0299811320754717</v>
      </c>
      <c r="AC129" s="13">
        <f t="shared" si="144"/>
        <v>4.0560499999999999</v>
      </c>
      <c r="AD129" s="13">
        <f t="shared" si="145"/>
        <v>0.20251176316633443</v>
      </c>
      <c r="AE129" s="13">
        <f t="shared" si="146"/>
        <v>0.16153764208757007</v>
      </c>
      <c r="AF129" s="20">
        <f t="shared" si="134"/>
        <v>0.40224743939282293</v>
      </c>
      <c r="AG129" s="20">
        <v>0.24131027885058245</v>
      </c>
      <c r="AH129" s="20">
        <f t="shared" si="111"/>
        <v>0.33798832133692186</v>
      </c>
    </row>
    <row r="130" spans="1:34" x14ac:dyDescent="0.25">
      <c r="A130" s="19">
        <v>40716</v>
      </c>
      <c r="B130" s="20">
        <v>4928</v>
      </c>
      <c r="C130" s="20" t="s">
        <v>162</v>
      </c>
      <c r="D130" s="20"/>
      <c r="E130" s="31" t="s">
        <v>101</v>
      </c>
      <c r="F130" s="32">
        <v>1.0138</v>
      </c>
      <c r="G130" s="33">
        <v>1.0138</v>
      </c>
      <c r="H130" s="20">
        <f t="shared" si="118"/>
        <v>1.0138</v>
      </c>
      <c r="I130" s="21">
        <f t="shared" si="119"/>
        <v>0</v>
      </c>
      <c r="J130" s="34">
        <v>5.0149999999999997</v>
      </c>
      <c r="K130" s="23">
        <f t="shared" si="101"/>
        <v>4.0011999999999999</v>
      </c>
      <c r="L130" s="32">
        <v>2.5914000000000001</v>
      </c>
      <c r="M130" s="32">
        <v>2.5918000000000001</v>
      </c>
      <c r="N130" s="20">
        <f t="shared" si="120"/>
        <v>2.5916000000000001</v>
      </c>
      <c r="O130" s="21">
        <f t="shared" si="121"/>
        <v>-3.9999999999995595E-4</v>
      </c>
      <c r="P130" s="35">
        <v>2.5059</v>
      </c>
      <c r="Q130" s="32">
        <v>2.5061</v>
      </c>
      <c r="R130" s="20">
        <f t="shared" si="122"/>
        <v>2.5060000000000002</v>
      </c>
      <c r="S130" s="21">
        <f t="shared" si="123"/>
        <v>1.9999999999997797E-4</v>
      </c>
      <c r="T130" s="20">
        <f t="shared" si="124"/>
        <v>39.433170048985303</v>
      </c>
      <c r="U130" s="20">
        <f t="shared" si="125"/>
        <v>60.566829951014697</v>
      </c>
      <c r="V130" s="20">
        <f t="shared" si="126"/>
        <v>29.754735792622139</v>
      </c>
      <c r="W130" s="20">
        <f t="shared" si="127"/>
        <v>9.6784342563631647</v>
      </c>
      <c r="X130" s="20"/>
      <c r="Y130" s="13">
        <f t="shared" si="141"/>
        <v>1.5778000000000001</v>
      </c>
      <c r="Z130" s="13">
        <f t="shared" si="142"/>
        <v>4.0011999999999999</v>
      </c>
      <c r="AA130" s="13">
        <v>2.65</v>
      </c>
      <c r="AB130" s="13">
        <f t="shared" si="143"/>
        <v>0.59539622641509438</v>
      </c>
      <c r="AC130" s="13">
        <f t="shared" si="144"/>
        <v>2.4234</v>
      </c>
      <c r="AD130" s="13">
        <f t="shared" si="145"/>
        <v>0.19722968420499989</v>
      </c>
      <c r="AE130" s="13">
        <f t="shared" si="146"/>
        <v>0.15885929720737715</v>
      </c>
      <c r="AF130" s="20">
        <f t="shared" si="134"/>
        <v>0.39433170048985305</v>
      </c>
      <c r="AG130" s="20">
        <v>0.23128914522597149</v>
      </c>
      <c r="AH130" s="20">
        <f t="shared" si="111"/>
        <v>0.33354820297028764</v>
      </c>
    </row>
    <row r="131" spans="1:34" x14ac:dyDescent="0.25">
      <c r="A131" s="19">
        <v>40716</v>
      </c>
      <c r="B131" s="20">
        <v>4928</v>
      </c>
      <c r="C131" s="20" t="s">
        <v>163</v>
      </c>
      <c r="D131" s="20"/>
      <c r="E131" s="31" t="s">
        <v>103</v>
      </c>
      <c r="F131" s="32">
        <v>1.0086999999999999</v>
      </c>
      <c r="G131" s="33">
        <v>1.0086999999999999</v>
      </c>
      <c r="H131" s="20">
        <f t="shared" si="118"/>
        <v>1.0086999999999999</v>
      </c>
      <c r="I131" s="21">
        <f t="shared" si="119"/>
        <v>0</v>
      </c>
      <c r="J131" s="34">
        <v>6.5608000000000004</v>
      </c>
      <c r="K131" s="23">
        <f t="shared" si="101"/>
        <v>5.5521000000000003</v>
      </c>
      <c r="L131" s="32">
        <v>3.2742</v>
      </c>
      <c r="M131" s="32">
        <v>3.2743000000000002</v>
      </c>
      <c r="N131" s="20">
        <f t="shared" si="120"/>
        <v>3.2742500000000003</v>
      </c>
      <c r="O131" s="21">
        <f t="shared" si="121"/>
        <v>-1.0000000000021103E-4</v>
      </c>
      <c r="P131" s="35">
        <v>3.1543000000000001</v>
      </c>
      <c r="Q131" s="33">
        <v>3.1541000000000001</v>
      </c>
      <c r="R131" s="20">
        <f t="shared" si="122"/>
        <v>3.1542000000000003</v>
      </c>
      <c r="S131" s="21">
        <f t="shared" si="123"/>
        <v>1.9999999999997797E-4</v>
      </c>
      <c r="T131" s="20">
        <f t="shared" si="124"/>
        <v>40.805280884710292</v>
      </c>
      <c r="U131" s="20">
        <f t="shared" si="125"/>
        <v>59.194719115289708</v>
      </c>
      <c r="V131" s="20">
        <f t="shared" si="126"/>
        <v>32.701804657968545</v>
      </c>
      <c r="W131" s="20">
        <f t="shared" si="127"/>
        <v>8.1034762267417477</v>
      </c>
      <c r="X131" s="20"/>
      <c r="Y131" s="13">
        <f t="shared" si="141"/>
        <v>2.2655500000000002</v>
      </c>
      <c r="Z131" s="13">
        <f t="shared" si="142"/>
        <v>5.5521000000000003</v>
      </c>
      <c r="AA131" s="13">
        <v>2.65</v>
      </c>
      <c r="AB131" s="13">
        <f t="shared" si="143"/>
        <v>0.85492452830188692</v>
      </c>
      <c r="AC131" s="13">
        <f t="shared" si="144"/>
        <v>3.2865500000000001</v>
      </c>
      <c r="AD131" s="13">
        <f t="shared" si="145"/>
        <v>0.20642998585637284</v>
      </c>
      <c r="AE131" s="13">
        <f t="shared" si="146"/>
        <v>0.15909041693189091</v>
      </c>
      <c r="AF131" s="20">
        <f t="shared" si="134"/>
        <v>0.40805280884710293</v>
      </c>
      <c r="AG131" s="20">
        <v>0.27271072273803076</v>
      </c>
      <c r="AH131" s="20">
        <f t="shared" si="111"/>
        <v>0.33393257508403373</v>
      </c>
    </row>
    <row r="132" spans="1:34" x14ac:dyDescent="0.25">
      <c r="A132" s="19">
        <v>40716</v>
      </c>
      <c r="B132" s="20">
        <v>4928</v>
      </c>
      <c r="C132" s="20" t="s">
        <v>164</v>
      </c>
      <c r="D132" s="20"/>
      <c r="E132" s="31" t="s">
        <v>154</v>
      </c>
      <c r="F132" s="32">
        <v>1.0112000000000001</v>
      </c>
      <c r="G132" s="33">
        <v>1.0115000000000001</v>
      </c>
      <c r="H132" s="20">
        <f t="shared" si="118"/>
        <v>1.0113500000000002</v>
      </c>
      <c r="I132" s="21">
        <f t="shared" si="119"/>
        <v>2.9999999999996696E-4</v>
      </c>
      <c r="J132" s="34">
        <v>7.1844999999999999</v>
      </c>
      <c r="K132" s="23">
        <f t="shared" si="101"/>
        <v>6.1731499999999997</v>
      </c>
      <c r="L132" s="32">
        <v>3.6196000000000002</v>
      </c>
      <c r="M132" s="32">
        <v>3.62</v>
      </c>
      <c r="N132" s="20">
        <f t="shared" si="120"/>
        <v>3.6198000000000001</v>
      </c>
      <c r="O132" s="21">
        <f t="shared" si="121"/>
        <v>-3.9999999999995595E-4</v>
      </c>
      <c r="P132" s="35">
        <v>3.4847000000000001</v>
      </c>
      <c r="Q132" s="33">
        <v>3.4849000000000001</v>
      </c>
      <c r="R132" s="20">
        <f t="shared" si="122"/>
        <v>3.4847999999999999</v>
      </c>
      <c r="S132" s="21">
        <f t="shared" si="123"/>
        <v>1.9999999999997797E-4</v>
      </c>
      <c r="T132" s="20">
        <f t="shared" si="124"/>
        <v>42.254764585341356</v>
      </c>
      <c r="U132" s="20">
        <f t="shared" si="125"/>
        <v>57.745235414658644</v>
      </c>
      <c r="V132" s="20">
        <f t="shared" si="126"/>
        <v>34.427587166817453</v>
      </c>
      <c r="W132" s="20">
        <f t="shared" si="127"/>
        <v>7.8271774185239025</v>
      </c>
      <c r="X132" s="20"/>
      <c r="Y132" s="13">
        <f t="shared" si="141"/>
        <v>2.6084499999999999</v>
      </c>
      <c r="Z132" s="13">
        <f t="shared" si="142"/>
        <v>6.1731499999999997</v>
      </c>
      <c r="AA132" s="13">
        <v>2.65</v>
      </c>
      <c r="AB132" s="13">
        <f t="shared" si="143"/>
        <v>0.98432075471698111</v>
      </c>
      <c r="AC132" s="13">
        <f t="shared" si="144"/>
        <v>3.5646999999999998</v>
      </c>
      <c r="AD132" s="13">
        <f t="shared" si="145"/>
        <v>0.21638080101004528</v>
      </c>
      <c r="AE132" s="13">
        <f t="shared" si="146"/>
        <v>0.16447739744465892</v>
      </c>
      <c r="AF132" s="20">
        <f t="shared" si="134"/>
        <v>0.42254764585341353</v>
      </c>
      <c r="AG132" s="20">
        <v>0.28709055876686018</v>
      </c>
      <c r="AH132" s="20">
        <f t="shared" si="111"/>
        <v>0.34282626868699939</v>
      </c>
    </row>
    <row r="133" spans="1:34" x14ac:dyDescent="0.25">
      <c r="A133" s="19">
        <v>40716</v>
      </c>
      <c r="B133" s="20">
        <v>4928</v>
      </c>
      <c r="C133" s="20" t="s">
        <v>165</v>
      </c>
      <c r="D133" s="20"/>
      <c r="E133" s="31" t="s">
        <v>105</v>
      </c>
      <c r="F133" s="32">
        <v>1.0017</v>
      </c>
      <c r="G133" s="33">
        <v>1.0021</v>
      </c>
      <c r="H133" s="20">
        <f t="shared" si="118"/>
        <v>1.0019</v>
      </c>
      <c r="I133" s="21">
        <f t="shared" si="119"/>
        <v>3.9999999999995595E-4</v>
      </c>
      <c r="J133" s="34">
        <v>9.3373000000000008</v>
      </c>
      <c r="K133" s="23">
        <f>J133-H133</f>
        <v>8.3353999999999999</v>
      </c>
      <c r="L133" s="32">
        <v>4.8851000000000004</v>
      </c>
      <c r="M133" s="32">
        <v>4.8853</v>
      </c>
      <c r="N133" s="20">
        <f t="shared" si="120"/>
        <v>4.8852000000000002</v>
      </c>
      <c r="O133" s="21">
        <f t="shared" si="121"/>
        <v>-1.9999999999953388E-4</v>
      </c>
      <c r="P133" s="35">
        <v>4.7107999999999999</v>
      </c>
      <c r="Q133" s="32">
        <v>4.7110000000000003</v>
      </c>
      <c r="R133" s="20">
        <f t="shared" si="122"/>
        <v>4.7109000000000005</v>
      </c>
      <c r="S133" s="21">
        <f t="shared" si="123"/>
        <v>2.0000000000042206E-4</v>
      </c>
      <c r="T133" s="20">
        <f t="shared" si="124"/>
        <v>46.588046164551194</v>
      </c>
      <c r="U133" s="20">
        <f t="shared" si="125"/>
        <v>53.411953835448806</v>
      </c>
      <c r="V133" s="20">
        <f t="shared" si="126"/>
        <v>39.722403692716313</v>
      </c>
      <c r="W133" s="20">
        <f t="shared" si="127"/>
        <v>6.8656424718348816</v>
      </c>
      <c r="X133" s="20"/>
      <c r="Y133" s="13">
        <f t="shared" si="141"/>
        <v>3.8833000000000002</v>
      </c>
      <c r="Z133" s="13">
        <f t="shared" si="142"/>
        <v>8.3353999999999999</v>
      </c>
      <c r="AA133" s="13">
        <v>2.65</v>
      </c>
      <c r="AB133" s="13">
        <f t="shared" si="143"/>
        <v>1.4653962264150944</v>
      </c>
      <c r="AC133" s="13">
        <f t="shared" si="144"/>
        <v>4.4520999999999997</v>
      </c>
      <c r="AD133" s="13">
        <f t="shared" si="145"/>
        <v>0.24763788101354697</v>
      </c>
      <c r="AE133" s="13">
        <f t="shared" si="146"/>
        <v>0.17331834978406566</v>
      </c>
      <c r="AF133" s="20">
        <f t="shared" si="134"/>
        <v>0.46588046164551195</v>
      </c>
      <c r="AG133" s="20">
        <v>0.3630342373216468</v>
      </c>
      <c r="AH133" s="20">
        <f t="shared" si="111"/>
        <v>0.35715587623730638</v>
      </c>
    </row>
    <row r="134" spans="1:34" x14ac:dyDescent="0.25">
      <c r="A134" s="19">
        <v>40716</v>
      </c>
      <c r="B134" s="20">
        <v>4928</v>
      </c>
      <c r="C134" s="20" t="s">
        <v>166</v>
      </c>
      <c r="D134" s="20"/>
      <c r="E134" s="31" t="s">
        <v>107</v>
      </c>
      <c r="F134" s="32">
        <v>0.97519999999999996</v>
      </c>
      <c r="G134" s="33">
        <v>0.97519999999999996</v>
      </c>
      <c r="H134" s="20">
        <f t="shared" si="118"/>
        <v>0.97519999999999996</v>
      </c>
      <c r="I134" s="21">
        <f t="shared" si="119"/>
        <v>0</v>
      </c>
      <c r="J134" s="34">
        <v>8.4205000000000005</v>
      </c>
      <c r="K134" s="23">
        <f>J134-H134</f>
        <v>7.4453000000000005</v>
      </c>
      <c r="L134" s="32">
        <v>4.4947999999999997</v>
      </c>
      <c r="M134" s="32">
        <v>4.4943</v>
      </c>
      <c r="N134" s="20">
        <f t="shared" si="120"/>
        <v>4.4945500000000003</v>
      </c>
      <c r="O134" s="21">
        <f t="shared" si="121"/>
        <v>4.9999999999972289E-4</v>
      </c>
      <c r="P134" s="35">
        <v>4.3308</v>
      </c>
      <c r="Q134" s="33">
        <v>4.3310000000000004</v>
      </c>
      <c r="R134" s="20">
        <f t="shared" si="122"/>
        <v>4.3308999999999997</v>
      </c>
      <c r="S134" s="21">
        <f t="shared" si="123"/>
        <v>2.0000000000042206E-4</v>
      </c>
      <c r="T134" s="20">
        <f t="shared" si="124"/>
        <v>47.269418290733753</v>
      </c>
      <c r="U134" s="20">
        <f t="shared" si="125"/>
        <v>52.730581709266247</v>
      </c>
      <c r="V134" s="20">
        <f t="shared" si="126"/>
        <v>39.851552758149751</v>
      </c>
      <c r="W134" s="20">
        <f t="shared" si="127"/>
        <v>7.4178655325840026</v>
      </c>
      <c r="X134" s="20"/>
      <c r="Y134" s="13">
        <f t="shared" si="141"/>
        <v>3.5193500000000002</v>
      </c>
      <c r="Z134" s="13">
        <f t="shared" si="142"/>
        <v>7.4453000000000005</v>
      </c>
      <c r="AA134" s="13">
        <v>2.65</v>
      </c>
      <c r="AB134" s="13">
        <f t="shared" si="143"/>
        <v>1.328056603773585</v>
      </c>
      <c r="AC134" s="13">
        <f t="shared" si="144"/>
        <v>3.9259500000000003</v>
      </c>
      <c r="AD134" s="13">
        <f t="shared" si="145"/>
        <v>0.25277025781043649</v>
      </c>
      <c r="AE134" s="13">
        <f t="shared" si="146"/>
        <v>0.1856457760213335</v>
      </c>
      <c r="AF134" s="20">
        <f t="shared" si="134"/>
        <v>0.47269418290733756</v>
      </c>
      <c r="AG134" s="20">
        <v>0.32609310881562181</v>
      </c>
      <c r="AH134" s="20">
        <f t="shared" si="111"/>
        <v>0.37660220290930513</v>
      </c>
    </row>
    <row r="135" spans="1:34" x14ac:dyDescent="0.25">
      <c r="A135" s="19">
        <v>40716</v>
      </c>
      <c r="B135" s="20">
        <v>4928</v>
      </c>
      <c r="C135" s="20" t="s">
        <v>167</v>
      </c>
      <c r="D135" s="20"/>
      <c r="E135" s="31" t="s">
        <v>110</v>
      </c>
      <c r="F135" s="32">
        <v>1.0018</v>
      </c>
      <c r="G135" s="33">
        <v>1.0017</v>
      </c>
      <c r="H135" s="20">
        <f t="shared" si="118"/>
        <v>1.0017499999999999</v>
      </c>
      <c r="I135" s="21">
        <f t="shared" si="119"/>
        <v>9.9999999999988987E-5</v>
      </c>
      <c r="J135" s="34">
        <v>7.4259000000000004</v>
      </c>
      <c r="K135" s="23">
        <f>J135-H135</f>
        <v>6.4241500000000009</v>
      </c>
      <c r="L135" s="32">
        <v>4.1786000000000003</v>
      </c>
      <c r="M135" s="32">
        <v>4.1790000000000003</v>
      </c>
      <c r="N135" s="20">
        <f t="shared" si="120"/>
        <v>4.1788000000000007</v>
      </c>
      <c r="O135" s="21">
        <f t="shared" si="121"/>
        <v>-3.9999999999995595E-4</v>
      </c>
      <c r="P135" s="35">
        <v>4.0403000000000002</v>
      </c>
      <c r="Q135" s="32">
        <v>4.0404</v>
      </c>
      <c r="R135" s="20">
        <f t="shared" si="122"/>
        <v>4.0403500000000001</v>
      </c>
      <c r="S135" s="21">
        <f t="shared" si="123"/>
        <v>9.9999999999766942E-5</v>
      </c>
      <c r="T135" s="20">
        <f t="shared" si="124"/>
        <v>49.454791684503014</v>
      </c>
      <c r="U135" s="20">
        <f t="shared" si="125"/>
        <v>50.545208315496986</v>
      </c>
      <c r="V135" s="20">
        <f t="shared" si="126"/>
        <v>40.918945851681279</v>
      </c>
      <c r="W135" s="20">
        <f t="shared" si="127"/>
        <v>8.5358458328217353</v>
      </c>
      <c r="X135" s="20"/>
      <c r="Y135" s="13">
        <f t="shared" si="141"/>
        <v>3.1770500000000008</v>
      </c>
      <c r="Z135" s="13">
        <f t="shared" si="142"/>
        <v>6.4241500000000009</v>
      </c>
      <c r="AA135" s="13">
        <v>2.65</v>
      </c>
      <c r="AB135" s="13">
        <f t="shared" si="143"/>
        <v>1.1988867924528306</v>
      </c>
      <c r="AC135" s="13">
        <f t="shared" si="144"/>
        <v>3.2471000000000001</v>
      </c>
      <c r="AD135" s="13">
        <f t="shared" si="145"/>
        <v>0.2696559500554454</v>
      </c>
      <c r="AE135" s="13">
        <f t="shared" si="146"/>
        <v>0.19075784491527162</v>
      </c>
      <c r="AF135" s="20">
        <f t="shared" si="134"/>
        <v>0.49454791684503013</v>
      </c>
      <c r="AG135" s="20">
        <v>0.36155807670161555</v>
      </c>
      <c r="AH135" s="20">
        <f t="shared" si="111"/>
        <v>0.38448991691924445</v>
      </c>
    </row>
  </sheetData>
  <dataConsolidate/>
  <pageMargins left="0.25" right="0.25" top="0.75" bottom="0.75" header="0.3" footer="0.3"/>
  <pageSetup scale="27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zoomScale="115" zoomScaleNormal="115" workbookViewId="0">
      <selection activeCell="A2" sqref="A2:F71"/>
    </sheetView>
  </sheetViews>
  <sheetFormatPr defaultRowHeight="15" x14ac:dyDescent="0.25"/>
  <cols>
    <col min="1" max="2" width="16.42578125" style="5" customWidth="1"/>
    <col min="3" max="3" width="16.140625" customWidth="1"/>
    <col min="4" max="4" width="13.140625" customWidth="1"/>
    <col min="5" max="5" width="20.42578125" customWidth="1"/>
  </cols>
  <sheetData>
    <row r="1" spans="1:6" x14ac:dyDescent="0.25">
      <c r="A1" s="5" t="s">
        <v>41</v>
      </c>
      <c r="B1" s="5" t="s">
        <v>59</v>
      </c>
      <c r="C1" t="s">
        <v>42</v>
      </c>
      <c r="D1" t="s">
        <v>43</v>
      </c>
      <c r="E1" t="s">
        <v>44</v>
      </c>
      <c r="F1" t="s">
        <v>45</v>
      </c>
    </row>
    <row r="2" spans="1:6" x14ac:dyDescent="0.25">
      <c r="A2" s="5" t="s">
        <v>18</v>
      </c>
      <c r="B2">
        <v>80.859800981461291</v>
      </c>
      <c r="C2">
        <v>1</v>
      </c>
      <c r="D2">
        <v>0</v>
      </c>
      <c r="E2">
        <f>C2</f>
        <v>1</v>
      </c>
      <c r="F2">
        <f>D2</f>
        <v>0</v>
      </c>
    </row>
    <row r="3" spans="1:6" x14ac:dyDescent="0.25">
      <c r="A3" s="5" t="s">
        <v>46</v>
      </c>
      <c r="B3">
        <v>73.391923826608945</v>
      </c>
      <c r="C3">
        <v>1</v>
      </c>
      <c r="D3">
        <v>0</v>
      </c>
      <c r="E3">
        <f t="shared" ref="E3:E66" si="0">C3</f>
        <v>1</v>
      </c>
      <c r="F3">
        <f t="shared" ref="F3:F66" si="1">D3</f>
        <v>0</v>
      </c>
    </row>
    <row r="4" spans="1:6" x14ac:dyDescent="0.25">
      <c r="A4" s="5" t="s">
        <v>47</v>
      </c>
      <c r="B4">
        <v>72.651470874732127</v>
      </c>
      <c r="C4">
        <v>1</v>
      </c>
      <c r="D4">
        <v>0</v>
      </c>
      <c r="E4">
        <f t="shared" si="0"/>
        <v>1</v>
      </c>
      <c r="F4">
        <f t="shared" si="1"/>
        <v>0</v>
      </c>
    </row>
    <row r="5" spans="1:6" x14ac:dyDescent="0.25">
      <c r="A5" s="5" t="s">
        <v>48</v>
      </c>
      <c r="B5">
        <v>72.160803197064993</v>
      </c>
      <c r="C5">
        <v>1</v>
      </c>
      <c r="D5">
        <v>0</v>
      </c>
      <c r="E5">
        <f t="shared" si="0"/>
        <v>1</v>
      </c>
      <c r="F5">
        <f t="shared" si="1"/>
        <v>0</v>
      </c>
    </row>
    <row r="6" spans="1:6" x14ac:dyDescent="0.25">
      <c r="A6" s="5" t="s">
        <v>49</v>
      </c>
      <c r="B6">
        <v>73.441610319764607</v>
      </c>
      <c r="C6">
        <v>1</v>
      </c>
      <c r="D6">
        <v>0</v>
      </c>
      <c r="E6">
        <f t="shared" si="0"/>
        <v>1</v>
      </c>
      <c r="F6">
        <f t="shared" si="1"/>
        <v>0</v>
      </c>
    </row>
    <row r="7" spans="1:6" x14ac:dyDescent="0.25">
      <c r="A7" s="5" t="s">
        <v>50</v>
      </c>
      <c r="B7">
        <v>69.541633236822832</v>
      </c>
      <c r="C7">
        <v>1</v>
      </c>
      <c r="D7">
        <v>0</v>
      </c>
      <c r="E7">
        <f t="shared" si="0"/>
        <v>1</v>
      </c>
      <c r="F7">
        <f t="shared" si="1"/>
        <v>0</v>
      </c>
    </row>
    <row r="8" spans="1:6" x14ac:dyDescent="0.25">
      <c r="A8" s="5" t="s">
        <v>51</v>
      </c>
      <c r="B8">
        <v>69.993842594320256</v>
      </c>
      <c r="C8">
        <v>1</v>
      </c>
      <c r="D8">
        <v>0</v>
      </c>
      <c r="E8">
        <f t="shared" si="0"/>
        <v>1</v>
      </c>
      <c r="F8">
        <f t="shared" si="1"/>
        <v>0</v>
      </c>
    </row>
    <row r="9" spans="1:6" x14ac:dyDescent="0.25">
      <c r="A9" s="5" t="s">
        <v>52</v>
      </c>
      <c r="B9">
        <v>70.003160223322453</v>
      </c>
      <c r="C9">
        <v>1</v>
      </c>
      <c r="D9">
        <v>0</v>
      </c>
      <c r="E9">
        <f t="shared" si="0"/>
        <v>1</v>
      </c>
      <c r="F9">
        <f t="shared" si="1"/>
        <v>0</v>
      </c>
    </row>
    <row r="10" spans="1:6" x14ac:dyDescent="0.25">
      <c r="A10" s="5" t="s">
        <v>53</v>
      </c>
      <c r="B10">
        <v>69.11901905904304</v>
      </c>
      <c r="C10">
        <v>1</v>
      </c>
      <c r="D10">
        <v>0</v>
      </c>
      <c r="E10">
        <f t="shared" si="0"/>
        <v>1</v>
      </c>
      <c r="F10">
        <f t="shared" si="1"/>
        <v>0</v>
      </c>
    </row>
    <row r="11" spans="1:6" x14ac:dyDescent="0.25">
      <c r="A11" s="5" t="s">
        <v>54</v>
      </c>
      <c r="B11">
        <v>67.911618402856618</v>
      </c>
      <c r="C11">
        <v>1</v>
      </c>
      <c r="D11">
        <v>0</v>
      </c>
      <c r="E11">
        <f t="shared" si="0"/>
        <v>1</v>
      </c>
      <c r="F11">
        <f t="shared" si="1"/>
        <v>0</v>
      </c>
    </row>
    <row r="12" spans="1:6" x14ac:dyDescent="0.25">
      <c r="A12" s="5" t="s">
        <v>55</v>
      </c>
      <c r="B12">
        <v>67.531548928908251</v>
      </c>
      <c r="C12">
        <v>1</v>
      </c>
      <c r="D12">
        <v>0</v>
      </c>
      <c r="E12">
        <f t="shared" si="0"/>
        <v>1</v>
      </c>
      <c r="F12">
        <f t="shared" si="1"/>
        <v>0</v>
      </c>
    </row>
    <row r="13" spans="1:6" x14ac:dyDescent="0.25">
      <c r="A13" s="5" t="s">
        <v>56</v>
      </c>
      <c r="B13">
        <v>63.11020438170857</v>
      </c>
      <c r="C13">
        <v>1</v>
      </c>
      <c r="D13">
        <v>0</v>
      </c>
      <c r="E13">
        <f t="shared" si="0"/>
        <v>1</v>
      </c>
      <c r="F13">
        <f t="shared" si="1"/>
        <v>0</v>
      </c>
    </row>
    <row r="14" spans="1:6" x14ac:dyDescent="0.25">
      <c r="A14" s="5" t="s">
        <v>57</v>
      </c>
      <c r="B14">
        <v>60.157644940253633</v>
      </c>
      <c r="C14">
        <v>1</v>
      </c>
      <c r="D14">
        <v>0</v>
      </c>
      <c r="E14">
        <f t="shared" si="0"/>
        <v>1</v>
      </c>
      <c r="F14">
        <f t="shared" si="1"/>
        <v>0</v>
      </c>
    </row>
    <row r="15" spans="1:6" x14ac:dyDescent="0.25">
      <c r="A15" s="5" t="s">
        <v>58</v>
      </c>
      <c r="B15">
        <v>63.85824950861371</v>
      </c>
      <c r="C15">
        <v>1</v>
      </c>
      <c r="D15">
        <v>0</v>
      </c>
      <c r="E15">
        <f t="shared" si="0"/>
        <v>1</v>
      </c>
      <c r="F15">
        <f t="shared" si="1"/>
        <v>0</v>
      </c>
    </row>
    <row r="16" spans="1:6" x14ac:dyDescent="0.25">
      <c r="A16" s="5" t="s">
        <v>18</v>
      </c>
      <c r="B16">
        <v>82.672601021687925</v>
      </c>
      <c r="C16">
        <v>0</v>
      </c>
      <c r="D16">
        <v>1</v>
      </c>
      <c r="E16">
        <f t="shared" si="0"/>
        <v>0</v>
      </c>
      <c r="F16">
        <f t="shared" si="1"/>
        <v>1</v>
      </c>
    </row>
    <row r="17" spans="1:6" x14ac:dyDescent="0.25">
      <c r="A17" s="5" t="s">
        <v>46</v>
      </c>
      <c r="B17">
        <v>75.281077520612342</v>
      </c>
      <c r="C17">
        <v>0</v>
      </c>
      <c r="D17">
        <v>1</v>
      </c>
      <c r="E17">
        <f t="shared" si="0"/>
        <v>0</v>
      </c>
      <c r="F17">
        <f t="shared" si="1"/>
        <v>1</v>
      </c>
    </row>
    <row r="18" spans="1:6" x14ac:dyDescent="0.25">
      <c r="A18" s="5" t="s">
        <v>47</v>
      </c>
      <c r="B18">
        <v>75.163527100427601</v>
      </c>
      <c r="C18">
        <v>0</v>
      </c>
      <c r="D18">
        <v>1</v>
      </c>
      <c r="E18">
        <f t="shared" si="0"/>
        <v>0</v>
      </c>
      <c r="F18">
        <f t="shared" si="1"/>
        <v>1</v>
      </c>
    </row>
    <row r="19" spans="1:6" x14ac:dyDescent="0.25">
      <c r="A19" s="5" t="s">
        <v>48</v>
      </c>
      <c r="B19">
        <v>75.489688249400487</v>
      </c>
      <c r="C19">
        <v>0</v>
      </c>
      <c r="D19">
        <v>1</v>
      </c>
      <c r="E19">
        <f t="shared" si="0"/>
        <v>0</v>
      </c>
      <c r="F19">
        <f t="shared" si="1"/>
        <v>1</v>
      </c>
    </row>
    <row r="20" spans="1:6" x14ac:dyDescent="0.25">
      <c r="A20" s="5" t="s">
        <v>49</v>
      </c>
      <c r="B20">
        <v>70.801305293691087</v>
      </c>
      <c r="C20">
        <v>0</v>
      </c>
      <c r="D20">
        <v>1</v>
      </c>
      <c r="E20">
        <f t="shared" si="0"/>
        <v>0</v>
      </c>
      <c r="F20">
        <f t="shared" si="1"/>
        <v>1</v>
      </c>
    </row>
    <row r="21" spans="1:6" x14ac:dyDescent="0.25">
      <c r="A21" s="5" t="s">
        <v>50</v>
      </c>
      <c r="B21">
        <v>71.14259161580388</v>
      </c>
      <c r="C21">
        <v>0</v>
      </c>
      <c r="D21">
        <v>1</v>
      </c>
      <c r="E21">
        <f t="shared" si="0"/>
        <v>0</v>
      </c>
      <c r="F21">
        <f t="shared" si="1"/>
        <v>1</v>
      </c>
    </row>
    <row r="22" spans="1:6" x14ac:dyDescent="0.25">
      <c r="A22" s="5" t="s">
        <v>51</v>
      </c>
      <c r="B22">
        <v>64.751009851036997</v>
      </c>
      <c r="C22">
        <v>0</v>
      </c>
      <c r="D22">
        <v>1</v>
      </c>
      <c r="E22">
        <f t="shared" si="0"/>
        <v>0</v>
      </c>
      <c r="F22">
        <f t="shared" si="1"/>
        <v>1</v>
      </c>
    </row>
    <row r="23" spans="1:6" x14ac:dyDescent="0.25">
      <c r="A23" s="5" t="s">
        <v>52</v>
      </c>
      <c r="B23">
        <v>66.006028636021114</v>
      </c>
      <c r="C23">
        <v>0</v>
      </c>
      <c r="D23">
        <v>1</v>
      </c>
      <c r="E23">
        <f t="shared" si="0"/>
        <v>0</v>
      </c>
      <c r="F23">
        <f t="shared" si="1"/>
        <v>1</v>
      </c>
    </row>
    <row r="24" spans="1:6" x14ac:dyDescent="0.25">
      <c r="A24" s="5" t="s">
        <v>53</v>
      </c>
      <c r="B24">
        <v>65.335688124812634</v>
      </c>
      <c r="C24">
        <v>0</v>
      </c>
      <c r="D24">
        <v>1</v>
      </c>
      <c r="E24">
        <f t="shared" si="0"/>
        <v>0</v>
      </c>
      <c r="F24">
        <f t="shared" si="1"/>
        <v>1</v>
      </c>
    </row>
    <row r="25" spans="1:6" x14ac:dyDescent="0.25">
      <c r="A25" s="5" t="s">
        <v>54</v>
      </c>
      <c r="B25">
        <v>65.048078764892921</v>
      </c>
      <c r="C25">
        <v>0</v>
      </c>
      <c r="D25">
        <v>1</v>
      </c>
      <c r="E25">
        <f t="shared" si="0"/>
        <v>0</v>
      </c>
      <c r="F25">
        <f t="shared" si="1"/>
        <v>1</v>
      </c>
    </row>
    <row r="26" spans="1:6" x14ac:dyDescent="0.25">
      <c r="A26" s="5" t="s">
        <v>55</v>
      </c>
      <c r="B26">
        <v>66.917941247875703</v>
      </c>
      <c r="C26">
        <v>0</v>
      </c>
      <c r="D26">
        <v>1</v>
      </c>
      <c r="E26">
        <f t="shared" si="0"/>
        <v>0</v>
      </c>
      <c r="F26">
        <f t="shared" si="1"/>
        <v>1</v>
      </c>
    </row>
    <row r="27" spans="1:6" x14ac:dyDescent="0.25">
      <c r="A27" s="5" t="s">
        <v>56</v>
      </c>
      <c r="B27">
        <v>66.30271934325296</v>
      </c>
      <c r="C27">
        <v>0</v>
      </c>
      <c r="D27">
        <v>1</v>
      </c>
      <c r="E27">
        <f t="shared" si="0"/>
        <v>0</v>
      </c>
      <c r="F27">
        <f t="shared" si="1"/>
        <v>1</v>
      </c>
    </row>
    <row r="28" spans="1:6" x14ac:dyDescent="0.25">
      <c r="A28" s="5" t="s">
        <v>57</v>
      </c>
      <c r="B28">
        <v>65.015855616020048</v>
      </c>
      <c r="C28">
        <v>0</v>
      </c>
      <c r="D28">
        <v>1</v>
      </c>
      <c r="E28">
        <f t="shared" si="0"/>
        <v>0</v>
      </c>
      <c r="F28">
        <f t="shared" si="1"/>
        <v>1</v>
      </c>
    </row>
    <row r="29" spans="1:6" x14ac:dyDescent="0.25">
      <c r="A29" s="5" t="s">
        <v>58</v>
      </c>
      <c r="B29" s="5" t="s">
        <v>60</v>
      </c>
      <c r="C29">
        <v>0</v>
      </c>
      <c r="D29">
        <v>1</v>
      </c>
      <c r="E29">
        <f t="shared" si="0"/>
        <v>0</v>
      </c>
      <c r="F29">
        <f t="shared" si="1"/>
        <v>1</v>
      </c>
    </row>
    <row r="30" spans="1:6" x14ac:dyDescent="0.25">
      <c r="A30" s="5" t="s">
        <v>18</v>
      </c>
      <c r="B30">
        <v>77.942418776684406</v>
      </c>
      <c r="C30">
        <v>1</v>
      </c>
      <c r="D30">
        <v>0</v>
      </c>
      <c r="E30">
        <f t="shared" si="0"/>
        <v>1</v>
      </c>
      <c r="F30">
        <f t="shared" si="1"/>
        <v>0</v>
      </c>
    </row>
    <row r="31" spans="1:6" x14ac:dyDescent="0.25">
      <c r="A31" s="5" t="s">
        <v>46</v>
      </c>
      <c r="B31">
        <v>74.459858552887241</v>
      </c>
      <c r="C31">
        <v>1</v>
      </c>
      <c r="D31">
        <v>0</v>
      </c>
      <c r="E31">
        <f t="shared" si="0"/>
        <v>1</v>
      </c>
      <c r="F31">
        <f t="shared" si="1"/>
        <v>0</v>
      </c>
    </row>
    <row r="32" spans="1:6" x14ac:dyDescent="0.25">
      <c r="A32" s="5" t="s">
        <v>47</v>
      </c>
      <c r="B32">
        <v>73.228811335607446</v>
      </c>
      <c r="C32">
        <v>1</v>
      </c>
      <c r="D32">
        <v>0</v>
      </c>
      <c r="E32">
        <f t="shared" si="0"/>
        <v>1</v>
      </c>
      <c r="F32">
        <f t="shared" si="1"/>
        <v>0</v>
      </c>
    </row>
    <row r="33" spans="1:6" x14ac:dyDescent="0.25">
      <c r="A33" s="5" t="s">
        <v>48</v>
      </c>
      <c r="B33">
        <v>71.1565615055531</v>
      </c>
      <c r="C33">
        <v>1</v>
      </c>
      <c r="D33">
        <v>0</v>
      </c>
      <c r="E33">
        <f t="shared" si="0"/>
        <v>1</v>
      </c>
      <c r="F33">
        <f t="shared" si="1"/>
        <v>0</v>
      </c>
    </row>
    <row r="34" spans="1:6" x14ac:dyDescent="0.25">
      <c r="A34" s="5" t="s">
        <v>49</v>
      </c>
      <c r="B34">
        <v>67.009309881050115</v>
      </c>
      <c r="C34">
        <v>1</v>
      </c>
      <c r="D34">
        <v>0</v>
      </c>
      <c r="E34">
        <f t="shared" si="0"/>
        <v>1</v>
      </c>
      <c r="F34">
        <f t="shared" si="1"/>
        <v>0</v>
      </c>
    </row>
    <row r="35" spans="1:6" x14ac:dyDescent="0.25">
      <c r="A35" s="5" t="s">
        <v>50</v>
      </c>
      <c r="B35">
        <v>69.782069820285074</v>
      </c>
      <c r="C35">
        <v>1</v>
      </c>
      <c r="D35">
        <v>0</v>
      </c>
      <c r="E35">
        <f t="shared" si="0"/>
        <v>1</v>
      </c>
      <c r="F35">
        <f t="shared" si="1"/>
        <v>0</v>
      </c>
    </row>
    <row r="36" spans="1:6" x14ac:dyDescent="0.25">
      <c r="A36" s="5" t="s">
        <v>51</v>
      </c>
      <c r="B36">
        <v>71.235213272468457</v>
      </c>
      <c r="C36">
        <v>1</v>
      </c>
      <c r="D36">
        <v>0</v>
      </c>
      <c r="E36">
        <f t="shared" si="0"/>
        <v>1</v>
      </c>
      <c r="F36">
        <f t="shared" si="1"/>
        <v>0</v>
      </c>
    </row>
    <row r="37" spans="1:6" x14ac:dyDescent="0.25">
      <c r="A37" s="5" t="s">
        <v>52</v>
      </c>
      <c r="B37">
        <v>65.77641119468727</v>
      </c>
      <c r="C37">
        <v>1</v>
      </c>
      <c r="D37">
        <v>0</v>
      </c>
      <c r="E37">
        <f t="shared" si="0"/>
        <v>1</v>
      </c>
      <c r="F37">
        <f t="shared" si="1"/>
        <v>0</v>
      </c>
    </row>
    <row r="38" spans="1:6" x14ac:dyDescent="0.25">
      <c r="A38" s="5" t="s">
        <v>53</v>
      </c>
      <c r="B38">
        <v>61.459106683471745</v>
      </c>
      <c r="C38">
        <v>1</v>
      </c>
      <c r="D38">
        <v>0</v>
      </c>
      <c r="E38">
        <f t="shared" si="0"/>
        <v>1</v>
      </c>
      <c r="F38">
        <f t="shared" si="1"/>
        <v>0</v>
      </c>
    </row>
    <row r="39" spans="1:6" x14ac:dyDescent="0.25">
      <c r="A39" s="5" t="s">
        <v>54</v>
      </c>
      <c r="B39">
        <v>64.890816820737427</v>
      </c>
      <c r="C39">
        <v>1</v>
      </c>
      <c r="D39">
        <v>0</v>
      </c>
      <c r="E39">
        <f t="shared" si="0"/>
        <v>1</v>
      </c>
      <c r="F39">
        <f t="shared" si="1"/>
        <v>0</v>
      </c>
    </row>
    <row r="40" spans="1:6" x14ac:dyDescent="0.25">
      <c r="A40" s="5" t="s">
        <v>55</v>
      </c>
      <c r="B40">
        <v>65.540453193964794</v>
      </c>
      <c r="C40">
        <v>1</v>
      </c>
      <c r="D40">
        <v>0</v>
      </c>
      <c r="E40">
        <f t="shared" si="0"/>
        <v>1</v>
      </c>
      <c r="F40">
        <f t="shared" si="1"/>
        <v>0</v>
      </c>
    </row>
    <row r="41" spans="1:6" x14ac:dyDescent="0.25">
      <c r="A41" s="5" t="s">
        <v>56</v>
      </c>
      <c r="B41">
        <v>62.802215269295765</v>
      </c>
      <c r="C41">
        <v>1</v>
      </c>
      <c r="D41">
        <v>0</v>
      </c>
      <c r="E41">
        <f t="shared" si="0"/>
        <v>1</v>
      </c>
      <c r="F41">
        <f t="shared" si="1"/>
        <v>0</v>
      </c>
    </row>
    <row r="42" spans="1:6" x14ac:dyDescent="0.25">
      <c r="A42" s="5" t="s">
        <v>57</v>
      </c>
      <c r="B42">
        <v>63.902764234114109</v>
      </c>
      <c r="C42">
        <v>1</v>
      </c>
      <c r="D42">
        <v>0</v>
      </c>
      <c r="E42">
        <f t="shared" si="0"/>
        <v>1</v>
      </c>
      <c r="F42">
        <f t="shared" si="1"/>
        <v>0</v>
      </c>
    </row>
    <row r="43" spans="1:6" x14ac:dyDescent="0.25">
      <c r="A43" s="5" t="s">
        <v>58</v>
      </c>
      <c r="B43" s="5" t="s">
        <v>60</v>
      </c>
      <c r="C43">
        <v>1</v>
      </c>
      <c r="D43">
        <v>0</v>
      </c>
      <c r="E43">
        <f t="shared" si="0"/>
        <v>1</v>
      </c>
      <c r="F43">
        <f t="shared" si="1"/>
        <v>0</v>
      </c>
    </row>
    <row r="44" spans="1:6" x14ac:dyDescent="0.25">
      <c r="A44" s="5" t="s">
        <v>18</v>
      </c>
      <c r="B44">
        <v>81.002483098617077</v>
      </c>
      <c r="C44">
        <v>0</v>
      </c>
      <c r="D44">
        <v>1</v>
      </c>
      <c r="E44">
        <f t="shared" si="0"/>
        <v>0</v>
      </c>
      <c r="F44">
        <f t="shared" si="1"/>
        <v>1</v>
      </c>
    </row>
    <row r="45" spans="1:6" x14ac:dyDescent="0.25">
      <c r="A45" s="5" t="s">
        <v>46</v>
      </c>
      <c r="B45">
        <v>74.128280690650911</v>
      </c>
      <c r="C45">
        <v>0</v>
      </c>
      <c r="D45">
        <v>1</v>
      </c>
      <c r="E45">
        <f t="shared" si="0"/>
        <v>0</v>
      </c>
      <c r="F45">
        <f t="shared" si="1"/>
        <v>1</v>
      </c>
    </row>
    <row r="46" spans="1:6" x14ac:dyDescent="0.25">
      <c r="A46" s="5" t="s">
        <v>47</v>
      </c>
      <c r="B46">
        <v>74.425634824667483</v>
      </c>
      <c r="C46">
        <v>0</v>
      </c>
      <c r="D46">
        <v>1</v>
      </c>
      <c r="E46">
        <f t="shared" si="0"/>
        <v>0</v>
      </c>
      <c r="F46">
        <f t="shared" si="1"/>
        <v>1</v>
      </c>
    </row>
    <row r="47" spans="1:6" x14ac:dyDescent="0.25">
      <c r="A47" s="5" t="s">
        <v>48</v>
      </c>
      <c r="B47">
        <v>71.760262127969412</v>
      </c>
      <c r="C47">
        <v>0</v>
      </c>
      <c r="D47">
        <v>1</v>
      </c>
      <c r="E47">
        <f t="shared" si="0"/>
        <v>0</v>
      </c>
      <c r="F47">
        <f t="shared" si="1"/>
        <v>1</v>
      </c>
    </row>
    <row r="48" spans="1:6" x14ac:dyDescent="0.25">
      <c r="A48" s="5" t="s">
        <v>49</v>
      </c>
      <c r="B48">
        <v>72.908018600430992</v>
      </c>
      <c r="C48">
        <v>0</v>
      </c>
      <c r="D48">
        <v>1</v>
      </c>
      <c r="E48">
        <f t="shared" si="0"/>
        <v>0</v>
      </c>
      <c r="F48">
        <f t="shared" si="1"/>
        <v>1</v>
      </c>
    </row>
    <row r="49" spans="1:6" x14ac:dyDescent="0.25">
      <c r="A49" s="5" t="s">
        <v>50</v>
      </c>
      <c r="B49">
        <v>65.789516483159034</v>
      </c>
      <c r="C49">
        <v>0</v>
      </c>
      <c r="D49">
        <v>1</v>
      </c>
      <c r="E49">
        <f t="shared" si="0"/>
        <v>0</v>
      </c>
      <c r="F49">
        <f t="shared" si="1"/>
        <v>1</v>
      </c>
    </row>
    <row r="50" spans="1:6" x14ac:dyDescent="0.25">
      <c r="A50" s="5" t="s">
        <v>51</v>
      </c>
      <c r="B50">
        <v>70.725606620225349</v>
      </c>
      <c r="C50">
        <v>0</v>
      </c>
      <c r="D50">
        <v>1</v>
      </c>
      <c r="E50">
        <f t="shared" si="0"/>
        <v>0</v>
      </c>
      <c r="F50">
        <f t="shared" si="1"/>
        <v>1</v>
      </c>
    </row>
    <row r="51" spans="1:6" x14ac:dyDescent="0.25">
      <c r="A51" s="5" t="s">
        <v>52</v>
      </c>
      <c r="B51">
        <v>65.813136425891742</v>
      </c>
      <c r="C51">
        <v>0</v>
      </c>
      <c r="D51">
        <v>1</v>
      </c>
      <c r="E51">
        <f t="shared" si="0"/>
        <v>0</v>
      </c>
      <c r="F51">
        <f t="shared" si="1"/>
        <v>1</v>
      </c>
    </row>
    <row r="52" spans="1:6" x14ac:dyDescent="0.25">
      <c r="A52" s="5" t="s">
        <v>53</v>
      </c>
      <c r="B52">
        <v>63.806174643770554</v>
      </c>
      <c r="C52">
        <v>0</v>
      </c>
      <c r="D52">
        <v>1</v>
      </c>
      <c r="E52">
        <f t="shared" si="0"/>
        <v>0</v>
      </c>
      <c r="F52">
        <f t="shared" si="1"/>
        <v>1</v>
      </c>
    </row>
    <row r="53" spans="1:6" x14ac:dyDescent="0.25">
      <c r="A53" s="5" t="s">
        <v>54</v>
      </c>
      <c r="B53">
        <v>62.717255056032634</v>
      </c>
      <c r="C53">
        <v>0</v>
      </c>
      <c r="D53">
        <v>1</v>
      </c>
      <c r="E53">
        <f t="shared" si="0"/>
        <v>0</v>
      </c>
      <c r="F53">
        <f t="shared" si="1"/>
        <v>1</v>
      </c>
    </row>
    <row r="54" spans="1:6" x14ac:dyDescent="0.25">
      <c r="A54" s="5" t="s">
        <v>55</v>
      </c>
      <c r="B54">
        <v>63.389273987595764</v>
      </c>
      <c r="C54">
        <v>0</v>
      </c>
      <c r="D54">
        <v>1</v>
      </c>
      <c r="E54">
        <f t="shared" si="0"/>
        <v>0</v>
      </c>
      <c r="F54">
        <f t="shared" si="1"/>
        <v>1</v>
      </c>
    </row>
    <row r="55" spans="1:6" x14ac:dyDescent="0.25">
      <c r="A55" s="5" t="s">
        <v>56</v>
      </c>
      <c r="B55">
        <v>59.18414702060516</v>
      </c>
      <c r="C55">
        <v>0</v>
      </c>
      <c r="D55">
        <v>1</v>
      </c>
      <c r="E55">
        <f t="shared" si="0"/>
        <v>0</v>
      </c>
      <c r="F55">
        <f t="shared" si="1"/>
        <v>1</v>
      </c>
    </row>
    <row r="56" spans="1:6" x14ac:dyDescent="0.25">
      <c r="A56" s="5" t="s">
        <v>57</v>
      </c>
      <c r="B56">
        <v>59.749979007473343</v>
      </c>
      <c r="C56">
        <v>0</v>
      </c>
      <c r="D56">
        <v>1</v>
      </c>
      <c r="E56">
        <f t="shared" si="0"/>
        <v>0</v>
      </c>
      <c r="F56">
        <f t="shared" si="1"/>
        <v>1</v>
      </c>
    </row>
    <row r="57" spans="1:6" x14ac:dyDescent="0.25">
      <c r="A57" s="5" t="s">
        <v>58</v>
      </c>
      <c r="B57">
        <v>56.326591985565003</v>
      </c>
      <c r="C57">
        <v>0</v>
      </c>
      <c r="D57">
        <v>1</v>
      </c>
      <c r="E57">
        <f t="shared" si="0"/>
        <v>0</v>
      </c>
      <c r="F57">
        <f t="shared" si="1"/>
        <v>1</v>
      </c>
    </row>
    <row r="58" spans="1:6" x14ac:dyDescent="0.25">
      <c r="A58" s="5" t="s">
        <v>18</v>
      </c>
      <c r="B58">
        <v>71.059124389936429</v>
      </c>
      <c r="C58">
        <v>1</v>
      </c>
      <c r="D58">
        <v>0</v>
      </c>
      <c r="E58">
        <f t="shared" si="0"/>
        <v>1</v>
      </c>
      <c r="F58">
        <f t="shared" si="1"/>
        <v>0</v>
      </c>
    </row>
    <row r="59" spans="1:6" x14ac:dyDescent="0.25">
      <c r="A59" s="5" t="s">
        <v>46</v>
      </c>
      <c r="B59">
        <v>70.997513476232825</v>
      </c>
      <c r="C59">
        <v>1</v>
      </c>
      <c r="D59">
        <v>0</v>
      </c>
      <c r="E59">
        <f t="shared" si="0"/>
        <v>1</v>
      </c>
      <c r="F59">
        <f t="shared" si="1"/>
        <v>0</v>
      </c>
    </row>
    <row r="60" spans="1:6" x14ac:dyDescent="0.25">
      <c r="A60" s="5" t="s">
        <v>47</v>
      </c>
      <c r="B60">
        <v>76.78295284774461</v>
      </c>
      <c r="C60">
        <v>1</v>
      </c>
      <c r="D60">
        <v>0</v>
      </c>
      <c r="E60">
        <f t="shared" si="0"/>
        <v>1</v>
      </c>
      <c r="F60">
        <f t="shared" si="1"/>
        <v>0</v>
      </c>
    </row>
    <row r="61" spans="1:6" x14ac:dyDescent="0.25">
      <c r="A61" s="5" t="s">
        <v>48</v>
      </c>
      <c r="B61">
        <v>72.152347579417238</v>
      </c>
      <c r="C61">
        <v>1</v>
      </c>
      <c r="D61">
        <v>0</v>
      </c>
      <c r="E61">
        <f t="shared" si="0"/>
        <v>1</v>
      </c>
      <c r="F61">
        <f t="shared" si="1"/>
        <v>0</v>
      </c>
    </row>
    <row r="62" spans="1:6" x14ac:dyDescent="0.25">
      <c r="A62" s="5" t="s">
        <v>49</v>
      </c>
      <c r="B62">
        <v>71.151964076682475</v>
      </c>
      <c r="C62">
        <v>1</v>
      </c>
      <c r="D62">
        <v>0</v>
      </c>
      <c r="E62">
        <f t="shared" si="0"/>
        <v>1</v>
      </c>
      <c r="F62">
        <f t="shared" si="1"/>
        <v>0</v>
      </c>
    </row>
    <row r="63" spans="1:6" x14ac:dyDescent="0.25">
      <c r="A63" s="5" t="s">
        <v>50</v>
      </c>
      <c r="B63">
        <v>67.212463795197607</v>
      </c>
      <c r="C63">
        <v>1</v>
      </c>
      <c r="D63">
        <v>0</v>
      </c>
      <c r="E63">
        <f t="shared" si="0"/>
        <v>1</v>
      </c>
      <c r="F63">
        <f t="shared" si="1"/>
        <v>0</v>
      </c>
    </row>
    <row r="64" spans="1:6" x14ac:dyDescent="0.25">
      <c r="A64" s="5" t="s">
        <v>51</v>
      </c>
      <c r="B64">
        <v>69.073107934141888</v>
      </c>
      <c r="C64">
        <v>1</v>
      </c>
      <c r="D64">
        <v>0</v>
      </c>
      <c r="E64">
        <f t="shared" si="0"/>
        <v>1</v>
      </c>
      <c r="F64">
        <f t="shared" si="1"/>
        <v>0</v>
      </c>
    </row>
    <row r="65" spans="1:6" x14ac:dyDescent="0.25">
      <c r="A65" s="5" t="s">
        <v>52</v>
      </c>
      <c r="B65">
        <v>71.743659037806481</v>
      </c>
      <c r="C65">
        <v>1</v>
      </c>
      <c r="D65">
        <v>0</v>
      </c>
      <c r="E65">
        <f t="shared" si="0"/>
        <v>1</v>
      </c>
      <c r="F65">
        <f t="shared" si="1"/>
        <v>0</v>
      </c>
    </row>
    <row r="66" spans="1:6" x14ac:dyDescent="0.25">
      <c r="A66" s="5" t="s">
        <v>53</v>
      </c>
      <c r="B66">
        <v>67.116124815415532</v>
      </c>
      <c r="C66">
        <v>1</v>
      </c>
      <c r="D66">
        <v>0</v>
      </c>
      <c r="E66">
        <f t="shared" si="0"/>
        <v>1</v>
      </c>
      <c r="F66">
        <f t="shared" si="1"/>
        <v>0</v>
      </c>
    </row>
    <row r="67" spans="1:6" x14ac:dyDescent="0.25">
      <c r="A67" s="5" t="s">
        <v>54</v>
      </c>
      <c r="B67">
        <v>65.281780339417224</v>
      </c>
      <c r="C67">
        <v>1</v>
      </c>
      <c r="D67">
        <v>0</v>
      </c>
      <c r="E67">
        <f t="shared" ref="E67:F71" si="2">C67</f>
        <v>1</v>
      </c>
      <c r="F67">
        <f t="shared" si="2"/>
        <v>0</v>
      </c>
    </row>
    <row r="68" spans="1:6" x14ac:dyDescent="0.25">
      <c r="A68" s="5" t="s">
        <v>55</v>
      </c>
      <c r="B68">
        <v>62.187331898870369</v>
      </c>
      <c r="C68">
        <v>1</v>
      </c>
      <c r="D68">
        <v>0</v>
      </c>
      <c r="E68">
        <f t="shared" si="2"/>
        <v>1</v>
      </c>
      <c r="F68">
        <f t="shared" si="2"/>
        <v>0</v>
      </c>
    </row>
    <row r="69" spans="1:6" x14ac:dyDescent="0.25">
      <c r="A69" s="5" t="s">
        <v>56</v>
      </c>
      <c r="B69">
        <v>64.952928230835056</v>
      </c>
      <c r="C69">
        <v>1</v>
      </c>
      <c r="D69">
        <v>0</v>
      </c>
      <c r="E69">
        <f t="shared" si="2"/>
        <v>1</v>
      </c>
      <c r="F69">
        <f t="shared" si="2"/>
        <v>0</v>
      </c>
    </row>
    <row r="70" spans="1:6" x14ac:dyDescent="0.25">
      <c r="A70" s="5" t="s">
        <v>57</v>
      </c>
      <c r="B70">
        <v>60.749051439945262</v>
      </c>
      <c r="C70">
        <v>1</v>
      </c>
      <c r="D70">
        <v>0</v>
      </c>
      <c r="E70">
        <f t="shared" si="2"/>
        <v>1</v>
      </c>
      <c r="F70">
        <f t="shared" si="2"/>
        <v>0</v>
      </c>
    </row>
    <row r="71" spans="1:6" x14ac:dyDescent="0.25">
      <c r="A71" s="5" t="s">
        <v>58</v>
      </c>
      <c r="B71">
        <v>59.707001771769797</v>
      </c>
      <c r="C71">
        <v>1</v>
      </c>
      <c r="D71">
        <v>0</v>
      </c>
      <c r="E71">
        <f t="shared" si="2"/>
        <v>1</v>
      </c>
      <c r="F71">
        <f t="shared" si="2"/>
        <v>0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F9" sqref="F9"/>
    </sheetView>
  </sheetViews>
  <sheetFormatPr defaultRowHeight="15" x14ac:dyDescent="0.25"/>
  <sheetData>
    <row r="1" spans="1:5" x14ac:dyDescent="0.25">
      <c r="A1" t="s">
        <v>64</v>
      </c>
      <c r="D1" t="s">
        <v>67</v>
      </c>
    </row>
    <row r="2" spans="1:5" x14ac:dyDescent="0.25">
      <c r="A2" t="s">
        <v>65</v>
      </c>
      <c r="B2" t="s">
        <v>66</v>
      </c>
      <c r="D2" t="s">
        <v>65</v>
      </c>
      <c r="E2" t="s">
        <v>66</v>
      </c>
    </row>
    <row r="3" spans="1:5" x14ac:dyDescent="0.25">
      <c r="A3">
        <v>97.293599999999998</v>
      </c>
      <c r="B3">
        <f>100-A3</f>
        <v>2.7064000000000021</v>
      </c>
      <c r="D3">
        <v>73.391900000000007</v>
      </c>
      <c r="E3">
        <f>100-D3</f>
        <v>26.608099999999993</v>
      </c>
    </row>
    <row r="4" spans="1:5" x14ac:dyDescent="0.25">
      <c r="A4">
        <v>76.860600000000005</v>
      </c>
      <c r="B4">
        <f>100-A4</f>
        <v>23.139399999999995</v>
      </c>
      <c r="D4">
        <v>75.281099999999995</v>
      </c>
      <c r="E4">
        <f>100-D4</f>
        <v>24.718900000000005</v>
      </c>
    </row>
    <row r="5" spans="1:5" x14ac:dyDescent="0.25">
      <c r="A5">
        <v>76.787199999999999</v>
      </c>
      <c r="B5">
        <f>100-A5</f>
        <v>23.212800000000001</v>
      </c>
      <c r="D5">
        <v>74.459900000000005</v>
      </c>
      <c r="E5">
        <f>100-D5</f>
        <v>25.540099999999995</v>
      </c>
    </row>
    <row r="6" spans="1:5" x14ac:dyDescent="0.25">
      <c r="A6">
        <v>85.977900000000005</v>
      </c>
      <c r="B6">
        <f>100-A6</f>
        <v>14.022099999999995</v>
      </c>
      <c r="D6">
        <v>74.128299999999996</v>
      </c>
      <c r="E6">
        <f>100-D6</f>
        <v>25.871700000000004</v>
      </c>
    </row>
    <row r="7" spans="1:5" x14ac:dyDescent="0.25">
      <c r="A7">
        <v>70.531599999999997</v>
      </c>
      <c r="B7">
        <f>100-A7</f>
        <v>29.468400000000003</v>
      </c>
      <c r="D7">
        <v>70.997500000000002</v>
      </c>
      <c r="E7">
        <f>100-D7</f>
        <v>29.002499999999998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7</vt:i4>
      </vt:variant>
    </vt:vector>
  </HeadingPairs>
  <TitlesOfParts>
    <vt:vector size="10" baseType="lpstr">
      <vt:lpstr>Sheet1</vt:lpstr>
      <vt:lpstr>Sheet5</vt:lpstr>
      <vt:lpstr>Sheet2</vt:lpstr>
      <vt:lpstr>Ave Data</vt:lpstr>
      <vt:lpstr>stot</vt:lpstr>
      <vt:lpstr>SM</vt:lpstr>
      <vt:lpstr>Chart3</vt:lpstr>
      <vt:lpstr>2010 samples</vt:lpstr>
      <vt:lpstr>2011 samples</vt:lpstr>
      <vt:lpstr>All_Samples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Cartwright</dc:creator>
  <cp:lastModifiedBy>Lindsey</cp:lastModifiedBy>
  <cp:lastPrinted>2011-09-20T13:51:37Z</cp:lastPrinted>
  <dcterms:created xsi:type="dcterms:W3CDTF">2009-06-10T13:42:38Z</dcterms:created>
  <dcterms:modified xsi:type="dcterms:W3CDTF">2011-10-06T18:10:25Z</dcterms:modified>
</cp:coreProperties>
</file>